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https://respectcz-my.sharepoint.com/personal/alice_kaderabkova_respect_cz/Documents/Plocha/"/>
    </mc:Choice>
  </mc:AlternateContent>
  <xr:revisionPtr revIDLastSave="17" documentId="8_{C2F08183-EAB9-4D82-AA43-45E8B0190C42}" xr6:coauthVersionLast="47" xr6:coauthVersionMax="47" xr10:uidLastSave="{BD7D1CA3-C3E3-4F05-96D2-9E9E41AF929E}"/>
  <bookViews>
    <workbookView xWindow="1860" yWindow="1860" windowWidth="25800" windowHeight="9970" xr2:uid="{00000000-000D-0000-FFFF-FFFF00000000}"/>
  </bookViews>
  <sheets>
    <sheet name="Prihlaska" sheetId="20" r:id="rId1"/>
    <sheet name="udrz_poj" sheetId="21" state="hidden" r:id="rId2"/>
    <sheet name="Připojištění" sheetId="19" state="hidden" r:id="rId3"/>
    <sheet name="sazby" sheetId="15" state="hidden" r:id="rId4"/>
  </sheets>
  <definedNames>
    <definedName name="combo_varianty">sazby!$O$33:$O$36</definedName>
    <definedName name="kryti">sazby!$N$29:$N$32</definedName>
    <definedName name="limit_veci">sazby!$H$11:$H$13</definedName>
    <definedName name="limity">sazby!$F$2:$F$19</definedName>
    <definedName name="_xlnm.Print_Area" localSheetId="0">Prihlaska!$A$1:$K$44</definedName>
    <definedName name="prijem">sazby!$N$2:$N$23</definedName>
    <definedName name="splatnost">sazby!$H$2:$H$4</definedName>
    <definedName name="varianty">sazby!$P$29:$P$32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1" i="15" l="1"/>
  <c r="D34" i="20" s="1"/>
  <c r="O36" i="15"/>
  <c r="O35" i="15"/>
  <c r="O34" i="15"/>
  <c r="O33" i="15"/>
  <c r="H11" i="19"/>
  <c r="B2" i="19"/>
  <c r="E12" i="19"/>
  <c r="F12" i="19"/>
  <c r="B10" i="19"/>
  <c r="B9" i="19"/>
  <c r="B8" i="19"/>
  <c r="B7" i="19"/>
  <c r="B3" i="19"/>
  <c r="B4" i="19"/>
  <c r="B5" i="19"/>
  <c r="B12" i="19"/>
  <c r="B6" i="19"/>
  <c r="C13" i="19"/>
  <c r="I13" i="19" s="1"/>
  <c r="E13" i="19"/>
  <c r="F13" i="19"/>
  <c r="E10" i="19"/>
  <c r="F10" i="19" s="1"/>
  <c r="E3" i="19"/>
  <c r="H34" i="20" s="1"/>
  <c r="H13" i="19"/>
  <c r="B11" i="19"/>
  <c r="E6" i="19"/>
  <c r="E7" i="19"/>
  <c r="F7" i="19"/>
  <c r="E8" i="19"/>
  <c r="E9" i="19"/>
  <c r="F9" i="19" s="1"/>
  <c r="E5" i="19"/>
  <c r="F5" i="19"/>
  <c r="E11" i="19"/>
  <c r="F11" i="19"/>
  <c r="K6" i="19"/>
  <c r="K7" i="19"/>
  <c r="K8" i="19"/>
  <c r="K9" i="19"/>
  <c r="K10" i="19"/>
  <c r="K11" i="19"/>
  <c r="F8" i="19"/>
  <c r="F6" i="19"/>
  <c r="G4" i="19" l="1"/>
  <c r="G13" i="19"/>
  <c r="H4" i="19" s="1"/>
  <c r="F3" i="19"/>
  <c r="H23" i="15" s="1"/>
  <c r="H24" i="15" s="1"/>
  <c r="H25" i="15" s="1"/>
  <c r="K13" i="19" l="1"/>
  <c r="F34" i="20"/>
</calcChain>
</file>

<file path=xl/sharedStrings.xml><?xml version="1.0" encoding="utf-8"?>
<sst xmlns="http://schemas.openxmlformats.org/spreadsheetml/2006/main" count="145" uniqueCount="131">
  <si>
    <t>pojistné</t>
  </si>
  <si>
    <t>A 1-4</t>
  </si>
  <si>
    <t>B (ano-ne)</t>
  </si>
  <si>
    <t>C (ano-ne)</t>
  </si>
  <si>
    <t>D (ano-ne)</t>
  </si>
  <si>
    <t>R ke dni</t>
  </si>
  <si>
    <t>ne</t>
  </si>
  <si>
    <t>poj. ke dni</t>
  </si>
  <si>
    <t xml:space="preserve">Příjmy </t>
  </si>
  <si>
    <t>Splatnost</t>
  </si>
  <si>
    <t>jednoráz.</t>
  </si>
  <si>
    <t>pololetní</t>
  </si>
  <si>
    <t>čtvrtletní</t>
  </si>
  <si>
    <t>limit plnění</t>
  </si>
  <si>
    <t xml:space="preserve">   Poj. riziko</t>
  </si>
  <si>
    <t>Uhrazeno</t>
  </si>
  <si>
    <t>E (ano-ne)</t>
  </si>
  <si>
    <t>F (ano-ne)</t>
  </si>
  <si>
    <t>H - limit</t>
  </si>
  <si>
    <t>varianta</t>
  </si>
  <si>
    <t>limit</t>
  </si>
  <si>
    <t>koeficient</t>
  </si>
  <si>
    <t>Název společnosti/jméno:      </t>
  </si>
  <si>
    <t xml:space="preserve">Kontakt (tel., fax., e-mail): </t>
  </si>
  <si>
    <t xml:space="preserve">Počátek pojištění: </t>
  </si>
  <si>
    <t>Var.:  </t>
  </si>
  <si>
    <t>Stavy tlačítek</t>
  </si>
  <si>
    <t>B</t>
  </si>
  <si>
    <t>C</t>
  </si>
  <si>
    <t>D</t>
  </si>
  <si>
    <t>E</t>
  </si>
  <si>
    <t>F</t>
  </si>
  <si>
    <t>G</t>
  </si>
  <si>
    <t>škodu na věcech převzatých</t>
  </si>
  <si>
    <t>Nesjednávat</t>
  </si>
  <si>
    <t>limit plnění 100.000 Kč</t>
  </si>
  <si>
    <t>limit plnění 500.000 Kč</t>
  </si>
  <si>
    <t>Výše pojistného bude makléřem vypočtena dle podmínek stanovených ve smlouvě a vyúčtování písemně doručeno pojištěnému s potvrzením o pojištění.</t>
  </si>
  <si>
    <t>podpis, razítko</t>
  </si>
  <si>
    <t>V</t>
  </si>
  <si>
    <t>Dne</t>
  </si>
  <si>
    <t>Pojistné</t>
  </si>
  <si>
    <t>Výdělek</t>
  </si>
  <si>
    <t>Varianta</t>
  </si>
  <si>
    <t>do 100 000 Kč</t>
  </si>
  <si>
    <t>nad 100 000 do 200 000 Kč</t>
  </si>
  <si>
    <t>nad 200 000 do 500 000 Kč</t>
  </si>
  <si>
    <t>do 250 000 Kč</t>
  </si>
  <si>
    <t>od 250 000 do 500 000 Kč</t>
  </si>
  <si>
    <t>nad 500 000 do 1 000 000 Kč</t>
  </si>
  <si>
    <t>nad 1 000 000 do 2 000 000 Kč</t>
  </si>
  <si>
    <t>nad 2 000 000 do 3 000 000 Kč</t>
  </si>
  <si>
    <t>nad 3 000 000 do 4 000 000 Kč</t>
  </si>
  <si>
    <t>nad 4 000 000 do 5 000 000 Kč</t>
  </si>
  <si>
    <t>nad 5 000 000 do 7 000 000 Kč</t>
  </si>
  <si>
    <t>nad 7 000 000 do 10 000 000 Kč</t>
  </si>
  <si>
    <t>nad 10 000 000 do 15 000 000 Kč</t>
  </si>
  <si>
    <t>nad 15 000 000 Kč</t>
  </si>
  <si>
    <t>Jednonásobek příjmů, minimálně 500 000,- Kč</t>
  </si>
  <si>
    <t>Dvojnásobek příjmů, minimálně 500 000,- Kč</t>
  </si>
  <si>
    <t>Varianta 4</t>
  </si>
  <si>
    <t>Krytí</t>
  </si>
  <si>
    <t>nad 10 000 000 s krytím 50 000 000,-</t>
  </si>
  <si>
    <t>nad 10 000 000 s krytím 100 000 000,-</t>
  </si>
  <si>
    <t>nad 10 000 000 s krytím 60 000 000,-</t>
  </si>
  <si>
    <t>nad 10 000 000 s krytím 70 000 000,-</t>
  </si>
  <si>
    <t>nad 10 000 000 s krytím 80 000 000,-</t>
  </si>
  <si>
    <t>nad 10 000 000 s krytím 90 000 000,-</t>
  </si>
  <si>
    <t>G  (ano-ne)</t>
  </si>
  <si>
    <t>I</t>
  </si>
  <si>
    <t>J</t>
  </si>
  <si>
    <t>Pojištěný - č. osvědč.:</t>
  </si>
  <si>
    <t>IČ</t>
  </si>
  <si>
    <t>DIČ</t>
  </si>
  <si>
    <t>Korespondenční adresa</t>
  </si>
  <si>
    <t>na území Slovenské republiky</t>
  </si>
  <si>
    <t>na území Evropy</t>
  </si>
  <si>
    <t>Rozšíření územního rozsahu</t>
  </si>
  <si>
    <t>SR</t>
  </si>
  <si>
    <t>EU</t>
  </si>
  <si>
    <t>I  (SR - EU - ne)</t>
  </si>
  <si>
    <t>Součet za pojistné</t>
  </si>
  <si>
    <t>S územním rozsahem</t>
  </si>
  <si>
    <t>S retroaktivitou</t>
  </si>
  <si>
    <t>do 500 000 Kč</t>
  </si>
  <si>
    <r>
      <t>Limit pojistného plnění:</t>
    </r>
    <r>
      <rPr>
        <sz val="10"/>
        <rFont val="Arial"/>
        <family val="2"/>
        <charset val="238"/>
      </rPr>
      <t xml:space="preserve"> </t>
    </r>
  </si>
  <si>
    <t>roky</t>
  </si>
  <si>
    <t>I – Rozšíření územního rozsahu</t>
  </si>
  <si>
    <t>Udaná výše příjmů</t>
  </si>
  <si>
    <t>Skupina</t>
  </si>
  <si>
    <t>nad 7 000 000</t>
  </si>
  <si>
    <t>Pětinásobek příjmů, minimálně 500 000,- Kč</t>
  </si>
  <si>
    <t>1.rok | 80%</t>
  </si>
  <si>
    <t>2.rok | 60%</t>
  </si>
  <si>
    <t>3.rok | 40%</t>
  </si>
  <si>
    <t>4.rok | 20%</t>
  </si>
  <si>
    <t>od 5.roku výše | paušál 500,-</t>
  </si>
  <si>
    <t>Období od skončení</t>
  </si>
  <si>
    <t>Přihláška k udržovacímu pojištění</t>
  </si>
  <si>
    <r>
      <t xml:space="preserve">1 </t>
    </r>
    <r>
      <rPr>
        <sz val="10"/>
        <rFont val="Arial"/>
        <family val="2"/>
        <charset val="238"/>
      </rPr>
      <t>výše příjmů za rok</t>
    </r>
  </si>
  <si>
    <r>
      <rPr>
        <vertAlign val="superscript"/>
        <sz val="10"/>
        <rFont val="Arial"/>
        <family val="2"/>
        <charset val="238"/>
      </rPr>
      <t>1</t>
    </r>
    <r>
      <rPr>
        <sz val="10"/>
        <rFont val="Arial"/>
        <family val="2"/>
        <charset val="238"/>
      </rPr>
      <t xml:space="preserve"> jedná se o roční příjmy z pojišťovaných činností</t>
    </r>
  </si>
  <si>
    <r>
      <rPr>
        <vertAlign val="superscript"/>
        <sz val="10"/>
        <rFont val="Arial"/>
        <family val="2"/>
        <charset val="238"/>
      </rPr>
      <t>2</t>
    </r>
    <r>
      <rPr>
        <b/>
        <sz val="10"/>
        <rFont val="Arial"/>
        <family val="2"/>
        <charset val="238"/>
      </rPr>
      <t xml:space="preserve"> Limit pojistného plnění:</t>
    </r>
    <r>
      <rPr>
        <sz val="10"/>
        <rFont val="Arial"/>
        <family val="2"/>
        <charset val="238"/>
      </rPr>
      <t xml:space="preserve"> </t>
    </r>
  </si>
  <si>
    <r>
      <rPr>
        <vertAlign val="superscript"/>
        <sz val="10"/>
        <rFont val="Arial"/>
        <family val="2"/>
        <charset val="238"/>
      </rPr>
      <t>2</t>
    </r>
    <r>
      <rPr>
        <sz val="10"/>
        <rFont val="Arial"/>
        <family val="2"/>
        <charset val="238"/>
      </rPr>
      <t xml:space="preserve"> limit plnění musí být ve stejné výši, jako v uplynulém pojistném období</t>
    </r>
  </si>
  <si>
    <r>
      <rPr>
        <vertAlign val="superscript"/>
        <sz val="10"/>
        <rFont val="Arial"/>
        <family val="2"/>
        <charset val="238"/>
      </rPr>
      <t>3</t>
    </r>
    <r>
      <rPr>
        <b/>
        <sz val="10"/>
        <rFont val="Arial"/>
        <family val="2"/>
        <charset val="238"/>
      </rPr>
      <t xml:space="preserve"> Pojištěná nebezpečí</t>
    </r>
  </si>
  <si>
    <r>
      <t xml:space="preserve">3 </t>
    </r>
    <r>
      <rPr>
        <sz val="10"/>
        <rFont val="Arial"/>
        <family val="2"/>
        <charset val="238"/>
      </rPr>
      <t>zvolená připojištění musí odpovídat předchozím připojištěním v uplynulém pojistném období</t>
    </r>
  </si>
  <si>
    <r>
      <rPr>
        <vertAlign val="superscript"/>
        <sz val="10"/>
        <rFont val="Arial"/>
        <family val="2"/>
        <charset val="238"/>
      </rPr>
      <t>4</t>
    </r>
    <r>
      <rPr>
        <sz val="10"/>
        <rFont val="Arial"/>
        <family val="2"/>
        <charset val="238"/>
      </rPr>
      <t xml:space="preserve"> R</t>
    </r>
    <r>
      <rPr>
        <vertAlign val="superscript"/>
        <sz val="10"/>
        <rFont val="Arial"/>
        <family val="2"/>
        <charset val="238"/>
      </rPr>
      <t xml:space="preserve"> </t>
    </r>
    <r>
      <rPr>
        <sz val="10"/>
        <rFont val="Arial"/>
        <family val="2"/>
        <charset val="238"/>
      </rPr>
      <t xml:space="preserve"> – Pojištění retroaktivity ke dni </t>
    </r>
  </si>
  <si>
    <t>A – Udržovací pojištění ve smyslu článku 12. rámcové pojistné smlouvy</t>
  </si>
  <si>
    <t>Udržovací pojištění začíná nejdříve dnem následujícím po dni doručení přihlášky makléřské společnosti, popřípadě dnem sjednaným pro počátek pojištění retroaktivity.</t>
  </si>
  <si>
    <t>Původní příjmová skupina</t>
  </si>
  <si>
    <t>E – Pojištění odp. vyplývající z poradenské a konzult. činnosti, zpracování odb. studií a posudků</t>
  </si>
  <si>
    <t>H – Pojištění odp. na pojištěným převzatých nebo užívaných hmotných movitých věcech</t>
  </si>
  <si>
    <t>Zájemce o pojištění</t>
  </si>
  <si>
    <t>B – Pojištění odpovědnosti vyplývající z činnosti daňového poradenství</t>
  </si>
  <si>
    <t>C – Pojištění odp. vyplývající z činnosti účetních poradců, vedení účetnictví a daňové evidence</t>
  </si>
  <si>
    <t>D – Pojištění odpovědnosti vzniklou v souvislosti s provozem kanceláře</t>
  </si>
  <si>
    <t>F – Pojištění odpovědnosti vzniklou v souvislosti s oceňováním majetku</t>
  </si>
  <si>
    <t>Pojištěným se rozumí rovněž auditoři vykonávající auditor. činnost jménem a na účet pojištěného.</t>
  </si>
  <si>
    <t>sídlo podnikání:</t>
  </si>
  <si>
    <t xml:space="preserve">korespondenční adresa: </t>
  </si>
  <si>
    <t>pod číslem:      </t>
  </si>
  <si>
    <t>IČ:      </t>
  </si>
  <si>
    <t>DIČ:      </t>
  </si>
  <si>
    <t>Název společnosti/jméno  </t>
  </si>
  <si>
    <t>Kontakt (tel., fax., e-mail)</t>
  </si>
  <si>
    <t>Zapsaný u KAČR ke dni    </t>
  </si>
  <si>
    <t>Pojištěný dále prohlašuje, že byl seznámen s pojistnými podmínkami, „Informačním dokumentem o pojistném produktu“ a s „Předsmluvními informacemi“. Informační dokument o pojistném produktu a Předsmluvní informace jsou nedílnou součástí pojistné smlouvy a tvoří jeho přílohy. Jmenované dokumenty jsou dále dostupné na adrese pojistníka https://www.kacr.cz/pojisteni-cinnosti-auditoru.</t>
  </si>
  <si>
    <t>Pojištěný podpisem této přihlášky prohlašuje, že jsou mu známy pojistné podmínky stanovené rámcovou pojistnou smlouvou a tímto přistupuje k této smlouvě a sjednává pojištění v jím zvoleném rozsahu. Zároveň svým podpisem dává souhlas s předáním informací o rozsahu pojistné ochrany a informací, včetně veškerých podkladů, týkajících se škodních událostí řešených z této pojistné smlouvy pojistníkovi, Komoře auditorů České republiky.</t>
  </si>
  <si>
    <t>dle rámcové pojistné smlouvy č. 1690696028 (dále jen „Smlouva“) vedené Generali Českou pojišťovnou a.s., IČO 45 27 29 56, se sídlem Spálená 75/16, 110 00, Praha 1 - Nové Město, Česká republika</t>
  </si>
  <si>
    <r>
      <rPr>
        <vertAlign val="superscript"/>
        <sz val="10"/>
        <rFont val="Arial"/>
        <family val="2"/>
        <charset val="238"/>
      </rPr>
      <t xml:space="preserve">4 </t>
    </r>
    <r>
      <rPr>
        <sz val="10"/>
        <rFont val="Arial"/>
        <family val="2"/>
        <charset val="238"/>
      </rPr>
      <t>Pojištění retroaktivity lze sjednat za podmínek uvedených v článku 3.2.2. Smlouvy. Za předpokladu předchozího pojištění u České pojišťovny a.s., Kooperativy pojišťovny, a.s. nebo ČSOB Pojišťovny, a.s. je sjednána 3 pojištění retroaktivity lze sjednat za podmínek uvedených v článku 3.2.2. smlouvy. Za předpokladu předchozího pojištění u České pojišťovny a.s., Generali Pojišťovny a.s., Pojišťovny Patricie a.s., Generali České pojišťovny, a.s., Kooperativy pojišťovny, a.s. či ČSOB Pojišťovny, a.s. je sjednána retroaktivita automaticky a bezplatně ode dne počátku předchozího pojištění, nejdříve ke dni 1.4.1996.</t>
    </r>
  </si>
  <si>
    <t>Pojištěný prohlašuje, že byl informován o zpracování jím sdělených osobních údajů a že podrobnosti týkající se osobních údajů jsou dostupné na www.generaliceska.cz. Pojištěný se zavazuje, že pojišťovně oznámí případné změny osobních údajů nejpozději do 10-ti pracovních dnů. Pojištěný dále prohlašuje, že je seznámen a souhlasí se zmocněním a zproštěním mlčenlivosti podle článku 15 VPPPI-P-01/2020.
Pojištěný prohlašuje, že je plátcem pojistného. Zavazuje se hradit pojistné řádně a včas na účet makléře na základě jím vystaveného vyúčtování. Dlužné pojistné má pojištěný povinnost hradit na účet vedoucího pojistitele uvedený v upomínce.</t>
  </si>
  <si>
    <t>odhad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</si>
</sst>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K_č_-;\-* #,##0.00\ _K_č_-;_-* &quot;-&quot;??\ _K_č_-;_-@_-"/>
    <numFmt numFmtId="165" formatCode="#,##0\ &quot;Kč&quot;"/>
  </numFmts>
  <fonts count="13" x14ac:knownFonts="1">
    <font>
      <sz val="10"/>
      <name val="Arial CE"/>
      <charset val="238"/>
    </font>
    <font>
      <sz val="10"/>
      <name val="Arial CE"/>
      <charset val="238"/>
    </font>
    <font>
      <b/>
      <sz val="8"/>
      <name val="Arial CE"/>
      <family val="2"/>
      <charset val="238"/>
    </font>
    <font>
      <sz val="8"/>
      <name val="Arial CE"/>
      <charset val="238"/>
    </font>
    <font>
      <sz val="10"/>
      <name val="Arial"/>
      <family val="2"/>
      <charset val="238"/>
    </font>
    <font>
      <sz val="8"/>
      <name val="Arial"/>
      <family val="2"/>
      <charset val="238"/>
    </font>
    <font>
      <b/>
      <sz val="16"/>
      <name val="Arial"/>
      <family val="2"/>
      <charset val="238"/>
    </font>
    <font>
      <b/>
      <sz val="10"/>
      <name val="Arial"/>
      <family val="2"/>
      <charset val="238"/>
    </font>
    <font>
      <vertAlign val="superscript"/>
      <sz val="10"/>
      <name val="Arial"/>
      <family val="2"/>
      <charset val="238"/>
    </font>
    <font>
      <b/>
      <sz val="8"/>
      <name val="Arial"/>
      <family val="2"/>
      <charset val="238"/>
    </font>
    <font>
      <sz val="8"/>
      <color indexed="55"/>
      <name val="Arial"/>
      <family val="2"/>
      <charset val="238"/>
    </font>
    <font>
      <sz val="9"/>
      <name val="Arial"/>
      <family val="2"/>
      <charset val="238"/>
    </font>
    <font>
      <sz val="8"/>
      <color rgb="FF92D050"/>
      <name val="Arial"/>
      <family val="2"/>
      <charset val="238"/>
    </font>
  </fonts>
  <fills count="8">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D9D9D9"/>
        <bgColor rgb="FF000000"/>
      </patternFill>
    </fill>
  </fills>
  <borders count="39">
    <border>
      <left/>
      <right/>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top style="medium">
        <color indexed="64"/>
      </top>
      <bottom/>
      <diagonal/>
    </border>
  </borders>
  <cellStyleXfs count="4">
    <xf numFmtId="0" fontId="0" fillId="0" borderId="0"/>
    <xf numFmtId="164" fontId="1" fillId="0" borderId="0" applyFont="0" applyFill="0" applyBorder="0" applyAlignment="0" applyProtection="0"/>
    <xf numFmtId="0" fontId="1" fillId="0" borderId="0"/>
    <xf numFmtId="9" fontId="1" fillId="0" borderId="0" applyFont="0" applyFill="0" applyBorder="0" applyAlignment="0" applyProtection="0"/>
  </cellStyleXfs>
  <cellXfs count="135">
    <xf numFmtId="0" fontId="0" fillId="0" borderId="0" xfId="0"/>
    <xf numFmtId="0" fontId="0" fillId="0" borderId="0" xfId="0" applyProtection="1">
      <protection hidden="1"/>
    </xf>
    <xf numFmtId="0" fontId="2" fillId="0" borderId="0" xfId="2" applyFont="1" applyAlignment="1" applyProtection="1">
      <alignment horizontal="center"/>
      <protection hidden="1"/>
    </xf>
    <xf numFmtId="3" fontId="0" fillId="0" borderId="0" xfId="0" applyNumberFormat="1" applyProtection="1">
      <protection hidden="1"/>
    </xf>
    <xf numFmtId="165" fontId="0" fillId="0" borderId="0" xfId="0" applyNumberFormat="1" applyProtection="1">
      <protection hidden="1"/>
    </xf>
    <xf numFmtId="0" fontId="4" fillId="0" borderId="0" xfId="0" applyFont="1" applyAlignment="1" applyProtection="1">
      <alignment horizontal="right" vertical="center" wrapText="1"/>
      <protection hidden="1"/>
    </xf>
    <xf numFmtId="14" fontId="0" fillId="0" borderId="0" xfId="0" applyNumberFormat="1" applyProtection="1">
      <protection hidden="1"/>
    </xf>
    <xf numFmtId="0" fontId="0" fillId="0" borderId="0" xfId="0" applyProtection="1">
      <protection locked="0" hidden="1"/>
    </xf>
    <xf numFmtId="0" fontId="5" fillId="0" borderId="0" xfId="0" applyFont="1" applyAlignment="1" applyProtection="1">
      <alignment horizontal="left" vertical="top"/>
      <protection hidden="1"/>
    </xf>
    <xf numFmtId="0" fontId="3" fillId="0" borderId="0" xfId="0" applyFont="1" applyAlignment="1" applyProtection="1">
      <alignment horizontal="left" vertical="top"/>
      <protection hidden="1"/>
    </xf>
    <xf numFmtId="0" fontId="0" fillId="4" borderId="0" xfId="0" applyFill="1" applyProtection="1">
      <protection locked="0" hidden="1"/>
    </xf>
    <xf numFmtId="165" fontId="0" fillId="4" borderId="0" xfId="0" applyNumberFormat="1" applyFill="1" applyProtection="1">
      <protection locked="0" hidden="1"/>
    </xf>
    <xf numFmtId="0" fontId="5" fillId="0" borderId="0" xfId="0" applyFont="1" applyAlignment="1" applyProtection="1">
      <alignment vertical="top"/>
      <protection hidden="1"/>
    </xf>
    <xf numFmtId="3" fontId="2" fillId="0" borderId="1" xfId="2" applyNumberFormat="1" applyFont="1" applyBorder="1" applyAlignment="1" applyProtection="1">
      <alignment horizontal="center"/>
      <protection hidden="1"/>
    </xf>
    <xf numFmtId="3" fontId="2" fillId="0" borderId="0" xfId="0" applyNumberFormat="1" applyFont="1" applyAlignment="1" applyProtection="1">
      <alignment horizontal="center"/>
      <protection hidden="1"/>
    </xf>
    <xf numFmtId="3" fontId="2" fillId="0" borderId="0" xfId="2" applyNumberFormat="1" applyFont="1" applyAlignment="1" applyProtection="1">
      <alignment horizontal="center"/>
      <protection hidden="1"/>
    </xf>
    <xf numFmtId="0" fontId="4" fillId="0" borderId="0" xfId="0" applyFont="1" applyAlignment="1" applyProtection="1">
      <alignment horizontal="left" vertical="top" wrapText="1"/>
      <protection hidden="1"/>
    </xf>
    <xf numFmtId="0" fontId="4" fillId="0" borderId="0" xfId="0" applyFont="1" applyAlignment="1" applyProtection="1">
      <alignment vertical="top" wrapText="1"/>
      <protection hidden="1"/>
    </xf>
    <xf numFmtId="0" fontId="4" fillId="0" borderId="0" xfId="0" applyFont="1" applyAlignment="1" applyProtection="1">
      <alignment horizontal="left" vertical="top"/>
      <protection hidden="1"/>
    </xf>
    <xf numFmtId="0" fontId="8" fillId="0" borderId="2" xfId="0" applyFont="1" applyBorder="1" applyAlignment="1" applyProtection="1">
      <alignment vertical="top" wrapText="1"/>
      <protection hidden="1"/>
    </xf>
    <xf numFmtId="0" fontId="8" fillId="0" borderId="0" xfId="0" applyFont="1" applyAlignment="1" applyProtection="1">
      <alignment horizontal="left" vertical="top" wrapText="1"/>
      <protection hidden="1"/>
    </xf>
    <xf numFmtId="165" fontId="4" fillId="0" borderId="0" xfId="0" applyNumberFormat="1" applyFont="1" applyAlignment="1" applyProtection="1">
      <alignment horizontal="left" vertical="top" wrapText="1"/>
      <protection hidden="1"/>
    </xf>
    <xf numFmtId="0" fontId="7" fillId="0" borderId="0" xfId="0" applyFont="1" applyAlignment="1" applyProtection="1">
      <alignment horizontal="left" vertical="top"/>
      <protection hidden="1"/>
    </xf>
    <xf numFmtId="0" fontId="4" fillId="5" borderId="0" xfId="0" applyFont="1" applyFill="1" applyAlignment="1" applyProtection="1">
      <alignment horizontal="center" vertical="top"/>
      <protection hidden="1"/>
    </xf>
    <xf numFmtId="0" fontId="7" fillId="0" borderId="3" xfId="0" applyFont="1" applyBorder="1" applyAlignment="1" applyProtection="1">
      <alignment horizontal="left" vertical="top" wrapText="1"/>
      <protection hidden="1"/>
    </xf>
    <xf numFmtId="14" fontId="4" fillId="6" borderId="4" xfId="0" applyNumberFormat="1" applyFont="1" applyFill="1" applyBorder="1" applyAlignment="1" applyProtection="1">
      <alignment horizontal="left" vertical="top"/>
      <protection locked="0" hidden="1"/>
    </xf>
    <xf numFmtId="0" fontId="4" fillId="0" borderId="0" xfId="0" applyFont="1" applyAlignment="1" applyProtection="1">
      <alignment horizontal="center" vertical="top"/>
      <protection hidden="1"/>
    </xf>
    <xf numFmtId="0" fontId="4" fillId="0" borderId="0" xfId="0" applyFont="1" applyAlignment="1" applyProtection="1">
      <alignment horizontal="left" vertical="center" wrapText="1"/>
      <protection hidden="1"/>
    </xf>
    <xf numFmtId="0" fontId="4" fillId="0" borderId="0" xfId="0" applyFont="1" applyAlignment="1" applyProtection="1">
      <alignment horizontal="left" vertical="center"/>
      <protection hidden="1"/>
    </xf>
    <xf numFmtId="0" fontId="8" fillId="0" borderId="5" xfId="0" applyFont="1" applyBorder="1" applyAlignment="1" applyProtection="1">
      <alignment vertical="center"/>
      <protection hidden="1"/>
    </xf>
    <xf numFmtId="0" fontId="4" fillId="0" borderId="6" xfId="0" applyFont="1" applyBorder="1" applyAlignment="1" applyProtection="1">
      <alignment horizontal="left" vertical="top" wrapText="1"/>
      <protection locked="0" hidden="1"/>
    </xf>
    <xf numFmtId="165" fontId="4" fillId="6" borderId="6" xfId="0" applyNumberFormat="1" applyFont="1" applyFill="1" applyBorder="1" applyAlignment="1" applyProtection="1">
      <alignment horizontal="left" vertical="top" wrapText="1"/>
      <protection locked="0" hidden="1"/>
    </xf>
    <xf numFmtId="0" fontId="5" fillId="0" borderId="0" xfId="0" applyFont="1" applyProtection="1">
      <protection hidden="1"/>
    </xf>
    <xf numFmtId="165" fontId="5" fillId="0" borderId="7" xfId="2" applyNumberFormat="1" applyFont="1" applyBorder="1" applyAlignment="1" applyProtection="1">
      <alignment horizontal="center" vertical="center"/>
      <protection hidden="1"/>
    </xf>
    <xf numFmtId="0" fontId="5" fillId="0" borderId="8" xfId="2" applyFont="1" applyBorder="1" applyAlignment="1" applyProtection="1">
      <alignment vertical="center"/>
      <protection hidden="1"/>
    </xf>
    <xf numFmtId="0" fontId="5" fillId="0" borderId="9" xfId="0" applyFont="1" applyBorder="1" applyAlignment="1" applyProtection="1">
      <alignment vertical="center"/>
      <protection hidden="1"/>
    </xf>
    <xf numFmtId="0" fontId="5" fillId="0" borderId="10" xfId="2" applyFont="1" applyBorder="1" applyAlignment="1" applyProtection="1">
      <alignment horizontal="center" vertical="center"/>
      <protection hidden="1"/>
    </xf>
    <xf numFmtId="0" fontId="5" fillId="0" borderId="11" xfId="2" applyFont="1" applyBorder="1" applyAlignment="1" applyProtection="1">
      <alignment horizontal="center" vertical="center"/>
      <protection hidden="1"/>
    </xf>
    <xf numFmtId="0" fontId="5" fillId="0" borderId="12" xfId="2" applyFont="1" applyBorder="1" applyAlignment="1" applyProtection="1">
      <alignment horizontal="center" vertical="center"/>
      <protection hidden="1"/>
    </xf>
    <xf numFmtId="0" fontId="5" fillId="0" borderId="13" xfId="2" applyFont="1" applyBorder="1" applyAlignment="1" applyProtection="1">
      <alignment horizontal="center" vertical="center"/>
      <protection hidden="1"/>
    </xf>
    <xf numFmtId="49" fontId="5" fillId="0" borderId="14" xfId="2" applyNumberFormat="1" applyFont="1" applyBorder="1" applyAlignment="1" applyProtection="1">
      <alignment horizontal="center" vertical="center"/>
      <protection hidden="1"/>
    </xf>
    <xf numFmtId="0" fontId="5" fillId="0" borderId="14" xfId="2" applyFont="1" applyBorder="1" applyAlignment="1" applyProtection="1">
      <alignment horizontal="center" vertical="center"/>
      <protection hidden="1"/>
    </xf>
    <xf numFmtId="3" fontId="5" fillId="0" borderId="11" xfId="2" applyNumberFormat="1" applyFont="1" applyBorder="1" applyAlignment="1" applyProtection="1">
      <alignment horizontal="center" vertical="center"/>
      <protection hidden="1"/>
    </xf>
    <xf numFmtId="0" fontId="9" fillId="0" borderId="15" xfId="2" applyFont="1" applyBorder="1" applyAlignment="1" applyProtection="1">
      <alignment horizontal="center" vertical="center"/>
      <protection hidden="1"/>
    </xf>
    <xf numFmtId="0" fontId="5" fillId="0" borderId="16" xfId="0" applyFont="1" applyBorder="1" applyAlignment="1" applyProtection="1">
      <alignment vertical="center" wrapText="1"/>
      <protection hidden="1"/>
    </xf>
    <xf numFmtId="0" fontId="5" fillId="3" borderId="17" xfId="2" applyFont="1" applyFill="1" applyBorder="1" applyAlignment="1" applyProtection="1">
      <alignment horizontal="center" vertical="center"/>
      <protection hidden="1"/>
    </xf>
    <xf numFmtId="0" fontId="5" fillId="0" borderId="18" xfId="2" applyFont="1" applyBorder="1" applyAlignment="1" applyProtection="1">
      <alignment horizontal="center" vertical="center"/>
      <protection hidden="1"/>
    </xf>
    <xf numFmtId="0" fontId="5" fillId="0" borderId="19" xfId="2" applyFont="1" applyBorder="1" applyAlignment="1" applyProtection="1">
      <alignment horizontal="center" vertical="center"/>
      <protection hidden="1"/>
    </xf>
    <xf numFmtId="3" fontId="5" fillId="0" borderId="4" xfId="2" applyNumberFormat="1" applyFont="1" applyBorder="1" applyAlignment="1" applyProtection="1">
      <alignment horizontal="center" vertical="center"/>
      <protection hidden="1"/>
    </xf>
    <xf numFmtId="2" fontId="10" fillId="3" borderId="20" xfId="2" applyNumberFormat="1" applyFont="1" applyFill="1" applyBorder="1" applyAlignment="1" applyProtection="1">
      <alignment horizontal="center" vertical="center"/>
      <protection hidden="1"/>
    </xf>
    <xf numFmtId="12" fontId="5" fillId="2" borderId="4" xfId="2" applyNumberFormat="1" applyFont="1" applyFill="1" applyBorder="1" applyAlignment="1" applyProtection="1">
      <alignment horizontal="left" vertical="center"/>
      <protection hidden="1"/>
    </xf>
    <xf numFmtId="3" fontId="5" fillId="2" borderId="21" xfId="2" applyNumberFormat="1" applyFont="1" applyFill="1" applyBorder="1" applyAlignment="1" applyProtection="1">
      <alignment horizontal="left" vertical="center"/>
      <protection hidden="1"/>
    </xf>
    <xf numFmtId="0" fontId="5" fillId="0" borderId="22" xfId="0" applyFont="1" applyBorder="1" applyAlignment="1" applyProtection="1">
      <alignment vertical="center"/>
      <protection hidden="1"/>
    </xf>
    <xf numFmtId="0" fontId="5" fillId="0" borderId="23" xfId="0" applyFont="1" applyBorder="1" applyAlignment="1" applyProtection="1">
      <alignment vertical="center"/>
      <protection hidden="1"/>
    </xf>
    <xf numFmtId="0" fontId="5" fillId="0" borderId="24" xfId="2" applyFont="1" applyBorder="1" applyAlignment="1" applyProtection="1">
      <alignment horizontal="center" vertical="center"/>
      <protection hidden="1"/>
    </xf>
    <xf numFmtId="0" fontId="5" fillId="3" borderId="24" xfId="2" applyFont="1" applyFill="1" applyBorder="1" applyAlignment="1" applyProtection="1">
      <alignment horizontal="center" vertical="center"/>
      <protection hidden="1"/>
    </xf>
    <xf numFmtId="0" fontId="5" fillId="0" borderId="25" xfId="2" applyFont="1" applyBorder="1" applyAlignment="1" applyProtection="1">
      <alignment horizontal="center" vertical="center"/>
      <protection hidden="1"/>
    </xf>
    <xf numFmtId="0" fontId="5" fillId="0" borderId="21" xfId="2"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3" fontId="10" fillId="3" borderId="26" xfId="2" applyNumberFormat="1" applyFont="1" applyFill="1" applyBorder="1" applyAlignment="1" applyProtection="1">
      <alignment horizontal="center" vertical="center"/>
      <protection hidden="1"/>
    </xf>
    <xf numFmtId="3" fontId="10" fillId="3" borderId="0" xfId="2" applyNumberFormat="1" applyFont="1" applyFill="1" applyAlignment="1" applyProtection="1">
      <alignment horizontal="center" vertical="center"/>
      <protection hidden="1"/>
    </xf>
    <xf numFmtId="16" fontId="5" fillId="2" borderId="4" xfId="2" applyNumberFormat="1" applyFont="1" applyFill="1" applyBorder="1" applyAlignment="1" applyProtection="1">
      <alignment horizontal="left" vertical="center"/>
      <protection hidden="1"/>
    </xf>
    <xf numFmtId="0" fontId="5" fillId="0" borderId="27" xfId="0" applyFont="1" applyBorder="1" applyAlignment="1" applyProtection="1">
      <alignment vertical="center"/>
      <protection hidden="1"/>
    </xf>
    <xf numFmtId="49" fontId="5" fillId="3" borderId="26" xfId="2" applyNumberFormat="1" applyFont="1" applyFill="1" applyBorder="1" applyAlignment="1" applyProtection="1">
      <alignment horizontal="center" vertical="center"/>
      <protection hidden="1"/>
    </xf>
    <xf numFmtId="0" fontId="5" fillId="3" borderId="0" xfId="2" applyFont="1" applyFill="1" applyAlignment="1" applyProtection="1">
      <alignment horizontal="center" vertical="center"/>
      <protection hidden="1"/>
    </xf>
    <xf numFmtId="0" fontId="5" fillId="0" borderId="16" xfId="0" applyFont="1" applyBorder="1" applyAlignment="1" applyProtection="1">
      <alignment vertical="center"/>
      <protection hidden="1"/>
    </xf>
    <xf numFmtId="0" fontId="5" fillId="0" borderId="17" xfId="2" applyFont="1" applyBorder="1" applyAlignment="1" applyProtection="1">
      <alignment horizontal="center" vertical="center"/>
      <protection hidden="1"/>
    </xf>
    <xf numFmtId="3" fontId="5" fillId="0" borderId="21" xfId="2" applyNumberFormat="1" applyFont="1" applyBorder="1" applyAlignment="1" applyProtection="1">
      <alignment horizontal="center" vertical="center"/>
      <protection hidden="1"/>
    </xf>
    <xf numFmtId="0" fontId="10" fillId="3" borderId="0" xfId="2" applyFont="1" applyFill="1" applyAlignment="1" applyProtection="1">
      <alignment horizontal="center" vertical="center"/>
      <protection hidden="1"/>
    </xf>
    <xf numFmtId="3" fontId="5" fillId="0" borderId="22" xfId="2" applyNumberFormat="1" applyFont="1" applyBorder="1" applyAlignment="1" applyProtection="1">
      <alignment horizontal="right" vertical="center"/>
      <protection hidden="1"/>
    </xf>
    <xf numFmtId="16" fontId="5" fillId="2" borderId="4" xfId="2" applyNumberFormat="1" applyFont="1" applyFill="1" applyBorder="1" applyAlignment="1" applyProtection="1">
      <alignment horizontal="center" vertical="center"/>
      <protection hidden="1"/>
    </xf>
    <xf numFmtId="14" fontId="5" fillId="2" borderId="4" xfId="2" applyNumberFormat="1" applyFont="1" applyFill="1" applyBorder="1" applyAlignment="1" applyProtection="1">
      <alignment horizontal="center" vertical="center"/>
      <protection hidden="1"/>
    </xf>
    <xf numFmtId="14" fontId="5" fillId="2" borderId="6" xfId="2" applyNumberFormat="1" applyFont="1" applyFill="1" applyBorder="1" applyAlignment="1" applyProtection="1">
      <alignment horizontal="center" vertical="center"/>
      <protection hidden="1"/>
    </xf>
    <xf numFmtId="3" fontId="5" fillId="0" borderId="28" xfId="2" applyNumberFormat="1" applyFont="1" applyBorder="1" applyAlignment="1" applyProtection="1">
      <alignment horizontal="center" vertical="center"/>
      <protection hidden="1"/>
    </xf>
    <xf numFmtId="3" fontId="5" fillId="0" borderId="29" xfId="2" applyNumberFormat="1" applyFont="1" applyBorder="1" applyAlignment="1" applyProtection="1">
      <alignment horizontal="center" vertical="center"/>
      <protection hidden="1"/>
    </xf>
    <xf numFmtId="0" fontId="5" fillId="0" borderId="30" xfId="0" applyFont="1" applyBorder="1" applyAlignment="1" applyProtection="1">
      <alignment vertical="center"/>
      <protection hidden="1"/>
    </xf>
    <xf numFmtId="14" fontId="5" fillId="0" borderId="7" xfId="2" applyNumberFormat="1" applyFont="1" applyBorder="1" applyAlignment="1" applyProtection="1">
      <alignment horizontal="center" vertical="center"/>
      <protection hidden="1"/>
    </xf>
    <xf numFmtId="0" fontId="5" fillId="0" borderId="31" xfId="2" applyFont="1" applyBorder="1" applyAlignment="1" applyProtection="1">
      <alignment horizontal="center" vertical="center"/>
      <protection hidden="1"/>
    </xf>
    <xf numFmtId="14" fontId="5" fillId="0" borderId="32" xfId="2" applyNumberFormat="1" applyFont="1" applyBorder="1" applyAlignment="1" applyProtection="1">
      <alignment horizontal="center" vertical="center"/>
      <protection hidden="1"/>
    </xf>
    <xf numFmtId="3" fontId="5" fillId="0" borderId="33" xfId="2" applyNumberFormat="1" applyFont="1" applyBorder="1" applyAlignment="1" applyProtection="1">
      <alignment horizontal="center" vertical="center"/>
      <protection hidden="1"/>
    </xf>
    <xf numFmtId="3" fontId="5" fillId="0" borderId="34" xfId="2" applyNumberFormat="1" applyFont="1" applyBorder="1" applyAlignment="1" applyProtection="1">
      <alignment horizontal="center" vertical="center"/>
      <protection hidden="1"/>
    </xf>
    <xf numFmtId="14" fontId="5" fillId="2" borderId="35" xfId="2" applyNumberFormat="1" applyFont="1" applyFill="1" applyBorder="1" applyAlignment="1" applyProtection="1">
      <alignment horizontal="center" vertical="center"/>
      <protection hidden="1"/>
    </xf>
    <xf numFmtId="3" fontId="12" fillId="0" borderId="32" xfId="2" applyNumberFormat="1" applyFont="1" applyBorder="1" applyAlignment="1" applyProtection="1">
      <alignment horizontal="center" vertical="center"/>
      <protection hidden="1"/>
    </xf>
    <xf numFmtId="3" fontId="9" fillId="0" borderId="36" xfId="0" applyNumberFormat="1" applyFont="1" applyBorder="1" applyAlignment="1" applyProtection="1">
      <alignment horizontal="center" vertical="center"/>
      <protection hidden="1"/>
    </xf>
    <xf numFmtId="165" fontId="5" fillId="0" borderId="4" xfId="2" applyNumberFormat="1" applyFont="1" applyBorder="1" applyAlignment="1" applyProtection="1">
      <alignment horizontal="center" vertical="center"/>
      <protection hidden="1"/>
    </xf>
    <xf numFmtId="49" fontId="5" fillId="0" borderId="26" xfId="2" applyNumberFormat="1" applyFont="1" applyBorder="1" applyAlignment="1" applyProtection="1">
      <alignment horizontal="center" vertical="center"/>
      <protection hidden="1"/>
    </xf>
    <xf numFmtId="49" fontId="5" fillId="0" borderId="6" xfId="2" applyNumberFormat="1" applyFont="1" applyBorder="1" applyAlignment="1" applyProtection="1">
      <alignment horizontal="center" vertical="center"/>
      <protection hidden="1"/>
    </xf>
    <xf numFmtId="49" fontId="5" fillId="0" borderId="4" xfId="2" applyNumberFormat="1" applyFont="1" applyBorder="1" applyAlignment="1" applyProtection="1">
      <alignment horizontal="center" vertical="center"/>
      <protection hidden="1"/>
    </xf>
    <xf numFmtId="49" fontId="5" fillId="3" borderId="6" xfId="2" applyNumberFormat="1" applyFont="1" applyFill="1" applyBorder="1" applyAlignment="1" applyProtection="1">
      <alignment horizontal="center" vertical="center"/>
      <protection hidden="1"/>
    </xf>
    <xf numFmtId="0" fontId="5" fillId="3" borderId="6" xfId="2" applyFont="1" applyFill="1" applyBorder="1" applyAlignment="1" applyProtection="1">
      <alignment horizontal="center" vertical="center"/>
      <protection hidden="1"/>
    </xf>
    <xf numFmtId="0" fontId="9" fillId="0" borderId="6" xfId="2" applyFont="1" applyBorder="1" applyAlignment="1" applyProtection="1">
      <alignment horizontal="center" vertical="center"/>
      <protection hidden="1"/>
    </xf>
    <xf numFmtId="0" fontId="5" fillId="0" borderId="17" xfId="2" applyFont="1" applyBorder="1" applyAlignment="1" applyProtection="1">
      <alignment vertical="center"/>
      <protection hidden="1"/>
    </xf>
    <xf numFmtId="0" fontId="4" fillId="6" borderId="0" xfId="0" applyFont="1" applyFill="1" applyAlignment="1" applyProtection="1">
      <alignment horizontal="left" vertical="top"/>
      <protection locked="0" hidden="1"/>
    </xf>
    <xf numFmtId="165" fontId="5" fillId="6" borderId="4" xfId="0" applyNumberFormat="1" applyFont="1" applyFill="1" applyBorder="1" applyAlignment="1" applyProtection="1">
      <alignment horizontal="left" vertical="top"/>
      <protection hidden="1"/>
    </xf>
    <xf numFmtId="3" fontId="5" fillId="6" borderId="4" xfId="0" applyNumberFormat="1" applyFont="1" applyFill="1" applyBorder="1" applyAlignment="1" applyProtection="1">
      <alignment horizontal="left" vertical="top"/>
      <protection hidden="1"/>
    </xf>
    <xf numFmtId="14" fontId="4" fillId="6" borderId="0" xfId="0" applyNumberFormat="1" applyFont="1" applyFill="1" applyAlignment="1" applyProtection="1">
      <alignment horizontal="left" vertical="top"/>
      <protection locked="0" hidden="1"/>
    </xf>
    <xf numFmtId="9" fontId="0" fillId="0" borderId="0" xfId="3" applyFont="1"/>
    <xf numFmtId="164" fontId="0" fillId="0" borderId="0" xfId="1" applyFont="1"/>
    <xf numFmtId="0" fontId="0" fillId="0" borderId="0" xfId="0" applyProtection="1">
      <protection locked="0"/>
    </xf>
    <xf numFmtId="0" fontId="4" fillId="5" borderId="0" xfId="0" applyFont="1" applyFill="1" applyAlignment="1" applyProtection="1">
      <alignment horizontal="left" vertical="top"/>
      <protection hidden="1"/>
    </xf>
    <xf numFmtId="0" fontId="4" fillId="5" borderId="0" xfId="0" applyFont="1" applyFill="1" applyAlignment="1" applyProtection="1">
      <alignment horizontal="left" vertical="top" wrapText="1"/>
      <protection hidden="1"/>
    </xf>
    <xf numFmtId="14" fontId="4" fillId="7" borderId="6" xfId="0" applyNumberFormat="1" applyFont="1" applyFill="1" applyBorder="1" applyAlignment="1" applyProtection="1">
      <alignment horizontal="left" vertical="top" wrapText="1"/>
      <protection locked="0" hidden="1"/>
    </xf>
    <xf numFmtId="0" fontId="4" fillId="7" borderId="4" xfId="0" applyFont="1" applyFill="1" applyBorder="1" applyAlignment="1" applyProtection="1">
      <alignment horizontal="left" vertical="top"/>
      <protection locked="0" hidden="1"/>
    </xf>
    <xf numFmtId="0" fontId="4" fillId="0" borderId="37" xfId="0" applyFont="1" applyBorder="1" applyAlignment="1" applyProtection="1">
      <alignment horizontal="left" vertical="top" wrapText="1"/>
      <protection hidden="1"/>
    </xf>
    <xf numFmtId="49" fontId="4" fillId="7" borderId="6" xfId="0" applyNumberFormat="1" applyFont="1" applyFill="1" applyBorder="1" applyAlignment="1" applyProtection="1">
      <alignment horizontal="left" vertical="top" wrapText="1"/>
      <protection locked="0" hidden="1"/>
    </xf>
    <xf numFmtId="49" fontId="4" fillId="7" borderId="4" xfId="0" applyNumberFormat="1" applyFont="1" applyFill="1" applyBorder="1" applyAlignment="1" applyProtection="1">
      <alignment horizontal="left" vertical="top" wrapText="1"/>
      <protection locked="0" hidden="1"/>
    </xf>
    <xf numFmtId="0" fontId="0" fillId="0" borderId="0" xfId="0" applyAlignment="1" applyProtection="1">
      <alignment horizontal="right"/>
      <protection hidden="1"/>
    </xf>
    <xf numFmtId="0" fontId="8" fillId="0" borderId="0" xfId="0" applyFont="1" applyAlignment="1" applyProtection="1">
      <alignment horizontal="left" vertical="top"/>
      <protection hidden="1"/>
    </xf>
    <xf numFmtId="0" fontId="4" fillId="0" borderId="0" xfId="0" applyFont="1" applyAlignment="1" applyProtection="1">
      <alignment horizontal="left" vertical="top" wrapText="1"/>
      <protection hidden="1"/>
    </xf>
    <xf numFmtId="0" fontId="8" fillId="0" borderId="0" xfId="0" applyFont="1" applyAlignment="1" applyProtection="1">
      <alignment horizontal="left" vertical="top" wrapText="1"/>
      <protection hidden="1"/>
    </xf>
    <xf numFmtId="0" fontId="7" fillId="0" borderId="38" xfId="0" applyFont="1" applyBorder="1" applyAlignment="1" applyProtection="1">
      <alignment horizontal="left" vertical="top" wrapText="1"/>
      <protection hidden="1"/>
    </xf>
    <xf numFmtId="0" fontId="0" fillId="0" borderId="38" xfId="0" applyBorder="1" applyAlignment="1">
      <alignment horizontal="left" vertical="top" wrapText="1"/>
    </xf>
    <xf numFmtId="0" fontId="5" fillId="0" borderId="29" xfId="0" applyFont="1" applyBorder="1" applyAlignment="1" applyProtection="1">
      <alignment horizontal="center" vertical="top"/>
      <protection hidden="1"/>
    </xf>
    <xf numFmtId="0" fontId="4" fillId="0" borderId="0" xfId="0" applyFont="1" applyAlignment="1" applyProtection="1">
      <alignment horizontal="center" vertical="top"/>
      <protection hidden="1"/>
    </xf>
    <xf numFmtId="0" fontId="7" fillId="0" borderId="3" xfId="0" applyFont="1" applyBorder="1" applyAlignment="1" applyProtection="1">
      <alignment horizontal="left" vertical="top" wrapText="1"/>
      <protection hidden="1"/>
    </xf>
    <xf numFmtId="0" fontId="7" fillId="0" borderId="7" xfId="0" applyFont="1" applyBorder="1" applyAlignment="1" applyProtection="1">
      <alignment horizontal="left" vertical="top" wrapText="1"/>
      <protection hidden="1"/>
    </xf>
    <xf numFmtId="0" fontId="7" fillId="0" borderId="5" xfId="0" applyFont="1" applyBorder="1" applyAlignment="1" applyProtection="1">
      <alignment horizontal="left" vertical="top" wrapText="1"/>
      <protection hidden="1"/>
    </xf>
    <xf numFmtId="0" fontId="4" fillId="5" borderId="0" xfId="0" applyFont="1" applyFill="1" applyAlignment="1" applyProtection="1">
      <alignment horizontal="left" vertical="top" wrapText="1"/>
      <protection hidden="1"/>
    </xf>
    <xf numFmtId="0" fontId="0" fillId="5" borderId="0" xfId="0" applyFill="1" applyAlignment="1">
      <alignment horizontal="left" vertical="top" wrapText="1"/>
    </xf>
    <xf numFmtId="0" fontId="6" fillId="0" borderId="0" xfId="0" applyFont="1" applyAlignment="1" applyProtection="1">
      <alignment horizontal="center"/>
      <protection hidden="1"/>
    </xf>
    <xf numFmtId="0" fontId="4" fillId="0" borderId="3" xfId="0" applyFont="1" applyBorder="1" applyAlignment="1" applyProtection="1">
      <alignment horizontal="left" vertical="top" wrapText="1"/>
      <protection hidden="1"/>
    </xf>
    <xf numFmtId="0" fontId="4" fillId="0" borderId="7" xfId="0" applyFont="1" applyBorder="1" applyAlignment="1" applyProtection="1">
      <alignment horizontal="left" vertical="top" wrapText="1"/>
      <protection hidden="1"/>
    </xf>
    <xf numFmtId="0" fontId="4" fillId="7" borderId="4" xfId="0" applyFont="1" applyFill="1" applyBorder="1" applyAlignment="1" applyProtection="1">
      <alignment horizontal="left" vertical="top" wrapText="1"/>
      <protection locked="0" hidden="1"/>
    </xf>
    <xf numFmtId="0" fontId="4" fillId="0" borderId="37" xfId="0" applyFont="1" applyBorder="1" applyAlignment="1" applyProtection="1">
      <alignment horizontal="left" vertical="top" wrapText="1"/>
      <protection hidden="1"/>
    </xf>
    <xf numFmtId="0" fontId="4" fillId="0" borderId="24" xfId="0" applyFont="1" applyBorder="1" applyAlignment="1" applyProtection="1">
      <alignment horizontal="left" vertical="top" wrapText="1"/>
      <protection hidden="1"/>
    </xf>
    <xf numFmtId="14" fontId="4" fillId="6" borderId="21" xfId="0" applyNumberFormat="1" applyFont="1" applyFill="1" applyBorder="1" applyAlignment="1" applyProtection="1">
      <alignment horizontal="center" vertical="top"/>
      <protection locked="0" hidden="1"/>
    </xf>
    <xf numFmtId="0" fontId="4" fillId="6" borderId="25" xfId="0" applyFont="1" applyFill="1" applyBorder="1" applyAlignment="1" applyProtection="1">
      <alignment horizontal="center" vertical="top"/>
      <protection locked="0" hidden="1"/>
    </xf>
    <xf numFmtId="0" fontId="4" fillId="7" borderId="21" xfId="0" applyFont="1" applyFill="1" applyBorder="1" applyAlignment="1" applyProtection="1">
      <alignment horizontal="left" vertical="top"/>
      <protection locked="0" hidden="1"/>
    </xf>
    <xf numFmtId="0" fontId="4" fillId="7" borderId="25" xfId="0" applyFont="1" applyFill="1" applyBorder="1" applyAlignment="1" applyProtection="1">
      <alignment horizontal="left" vertical="top"/>
      <protection locked="0" hidden="1"/>
    </xf>
    <xf numFmtId="0" fontId="4" fillId="7" borderId="21" xfId="0" applyFont="1" applyFill="1" applyBorder="1" applyAlignment="1" applyProtection="1">
      <alignment horizontal="left" vertical="top" wrapText="1"/>
      <protection locked="0" hidden="1"/>
    </xf>
    <xf numFmtId="0" fontId="4" fillId="7" borderId="25" xfId="0" applyFont="1" applyFill="1" applyBorder="1" applyAlignment="1" applyProtection="1">
      <alignment horizontal="left" vertical="top" wrapText="1"/>
      <protection locked="0" hidden="1"/>
    </xf>
    <xf numFmtId="0" fontId="11" fillId="0" borderId="0" xfId="0" applyFont="1" applyAlignment="1" applyProtection="1">
      <alignment horizontal="left" vertical="top" wrapText="1"/>
      <protection hidden="1"/>
    </xf>
    <xf numFmtId="0" fontId="7" fillId="0" borderId="0" xfId="0" applyFont="1" applyAlignment="1" applyProtection="1">
      <alignment horizontal="left" vertical="top" wrapText="1"/>
      <protection hidden="1"/>
    </xf>
    <xf numFmtId="0" fontId="4" fillId="0" borderId="5" xfId="0" applyFont="1" applyBorder="1" applyAlignment="1" applyProtection="1">
      <alignment horizontal="left" vertical="top" wrapText="1"/>
      <protection hidden="1"/>
    </xf>
    <xf numFmtId="0" fontId="4" fillId="0" borderId="2" xfId="0" applyFont="1" applyBorder="1" applyAlignment="1" applyProtection="1">
      <alignment horizontal="left" vertical="top" wrapText="1"/>
      <protection hidden="1"/>
    </xf>
  </cellXfs>
  <cellStyles count="4">
    <cellStyle name="Čárka" xfId="1" builtinId="3"/>
    <cellStyle name="Normální" xfId="0" builtinId="0"/>
    <cellStyle name="normální_List1" xfId="2" xr:uid="{00000000-0005-0000-0000-000002000000}"/>
    <cellStyle name="Procenta"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Drop" dropStyle="combo" dx="22" fmlaLink="sazby!$I$10" fmlaRange="sazby!$H$11:$H$13" sel="1" val="0"/>
</file>

<file path=xl/ctrlProps/ctrlProp10.xml><?xml version="1.0" encoding="utf-8"?>
<formControlPr xmlns="http://schemas.microsoft.com/office/spreadsheetml/2009/9/main" objectType="Drop" dropStyle="combo" dx="22" fmlaRange="sazby!$H$32:$H$36" sel="4" val="0"/>
</file>

<file path=xl/ctrlProps/ctrlProp11.xml><?xml version="1.0" encoding="utf-8"?>
<formControlPr xmlns="http://schemas.microsoft.com/office/spreadsheetml/2009/9/main" objectType="Drop" dropStyle="combo" dx="22" fmlaLink="udrz_poj!$C$1" fmlaRange="udrz_poj!$A$1:$B$6" sel="2" val="0"/>
</file>

<file path=xl/ctrlProps/ctrlProp2.xml><?xml version="1.0" encoding="utf-8"?>
<formControlPr xmlns="http://schemas.microsoft.com/office/spreadsheetml/2009/9/main" objectType="CheckBox" fmlaLink="sazby!$L$2" lockText="1"/>
</file>

<file path=xl/ctrlProps/ctrlProp3.xml><?xml version="1.0" encoding="utf-8"?>
<formControlPr xmlns="http://schemas.microsoft.com/office/spreadsheetml/2009/9/main" objectType="CheckBox" fmlaLink="sazby!$L$3" lockText="1"/>
</file>

<file path=xl/ctrlProps/ctrlProp4.xml><?xml version="1.0" encoding="utf-8"?>
<formControlPr xmlns="http://schemas.microsoft.com/office/spreadsheetml/2009/9/main" objectType="CheckBox" fmlaLink="sazby!$L$5" lockText="1"/>
</file>

<file path=xl/ctrlProps/ctrlProp5.xml><?xml version="1.0" encoding="utf-8"?>
<formControlPr xmlns="http://schemas.microsoft.com/office/spreadsheetml/2009/9/main" objectType="CheckBox" fmlaLink="sazby!$L$6" lockText="1"/>
</file>

<file path=xl/ctrlProps/ctrlProp6.xml><?xml version="1.0" encoding="utf-8"?>
<formControlPr xmlns="http://schemas.microsoft.com/office/spreadsheetml/2009/9/main" objectType="CheckBox" fmlaLink="sazby!$L$7" lockText="1"/>
</file>

<file path=xl/ctrlProps/ctrlProp7.xml><?xml version="1.0" encoding="utf-8"?>
<formControlPr xmlns="http://schemas.microsoft.com/office/spreadsheetml/2009/9/main" objectType="Drop" dropLines="20" dropStyle="combo" dx="22" fmlaLink="sazby!$L$29" fmlaRange="prijem" sel="1" val="0"/>
</file>

<file path=xl/ctrlProps/ctrlProp8.xml><?xml version="1.0" encoding="utf-8"?>
<formControlPr xmlns="http://schemas.microsoft.com/office/spreadsheetml/2009/9/main" objectType="Drop" dropStyle="combo" dx="22" fmlaLink="sazby!$L$30" fmlaRange="combo_varianty" sel="3" val="0"/>
</file>

<file path=xl/ctrlProps/ctrlProp9.xml><?xml version="1.0" encoding="utf-8"?>
<formControlPr xmlns="http://schemas.microsoft.com/office/spreadsheetml/2009/9/main" objectType="Drop" dropStyle="combo" dx="22" fmlaLink="sazby!$I$16" fmlaRange="sazby!$H$17:$H$19" sel="1" val="0"/>
</file>

<file path=xl/drawings/_rels/drawing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12700</xdr:colOff>
          <xdr:row>15</xdr:row>
          <xdr:rowOff>31750</xdr:rowOff>
        </xdr:from>
        <xdr:to>
          <xdr:col>8</xdr:col>
          <xdr:colOff>177800</xdr:colOff>
          <xdr:row>16</xdr:row>
          <xdr:rowOff>19050</xdr:rowOff>
        </xdr:to>
        <xdr:sp macro="" textlink="">
          <xdr:nvSpPr>
            <xdr:cNvPr id="747524" name="dane" hidden="1">
              <a:extLst>
                <a:ext uri="{63B3BB69-23CF-44E3-9099-C40C66FF867C}">
                  <a14:compatExt spid="_x0000_s747524"/>
                </a:ext>
                <a:ext uri="{FF2B5EF4-FFF2-40B4-BE49-F238E27FC236}">
                  <a16:creationId xmlns:a16="http://schemas.microsoft.com/office/drawing/2014/main" id="{00000000-0008-0000-0000-000004680B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19</xdr:row>
          <xdr:rowOff>31750</xdr:rowOff>
        </xdr:from>
        <xdr:to>
          <xdr:col>8</xdr:col>
          <xdr:colOff>177800</xdr:colOff>
          <xdr:row>20</xdr:row>
          <xdr:rowOff>19050</xdr:rowOff>
        </xdr:to>
        <xdr:sp macro="" textlink="">
          <xdr:nvSpPr>
            <xdr:cNvPr id="747525" name="CheckBox1" hidden="1">
              <a:extLst>
                <a:ext uri="{63B3BB69-23CF-44E3-9099-C40C66FF867C}">
                  <a14:compatExt spid="_x0000_s747525"/>
                </a:ext>
                <a:ext uri="{FF2B5EF4-FFF2-40B4-BE49-F238E27FC236}">
                  <a16:creationId xmlns:a16="http://schemas.microsoft.com/office/drawing/2014/main" id="{00000000-0008-0000-0000-000005680B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12700</xdr:rowOff>
        </xdr:from>
        <xdr:to>
          <xdr:col>9</xdr:col>
          <xdr:colOff>146050</xdr:colOff>
          <xdr:row>23</xdr:row>
          <xdr:rowOff>146050</xdr:rowOff>
        </xdr:to>
        <xdr:sp macro="" textlink="">
          <xdr:nvSpPr>
            <xdr:cNvPr id="747533" name="Drop Down 13" hidden="1">
              <a:extLst>
                <a:ext uri="{63B3BB69-23CF-44E3-9099-C40C66FF867C}">
                  <a14:compatExt spid="_x0000_s747533"/>
                </a:ext>
                <a:ext uri="{FF2B5EF4-FFF2-40B4-BE49-F238E27FC236}">
                  <a16:creationId xmlns:a16="http://schemas.microsoft.com/office/drawing/2014/main" id="{00000000-0008-0000-0000-00000D680B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603250</xdr:colOff>
          <xdr:row>16</xdr:row>
          <xdr:rowOff>146050</xdr:rowOff>
        </xdr:from>
        <xdr:to>
          <xdr:col>7</xdr:col>
          <xdr:colOff>755650</xdr:colOff>
          <xdr:row>17</xdr:row>
          <xdr:rowOff>146050</xdr:rowOff>
        </xdr:to>
        <xdr:sp macro="" textlink="">
          <xdr:nvSpPr>
            <xdr:cNvPr id="747534" name="Check Box 14" hidden="1">
              <a:extLst>
                <a:ext uri="{63B3BB69-23CF-44E3-9099-C40C66FF867C}">
                  <a14:compatExt spid="_x0000_s747534"/>
                </a:ext>
                <a:ext uri="{FF2B5EF4-FFF2-40B4-BE49-F238E27FC236}">
                  <a16:creationId xmlns:a16="http://schemas.microsoft.com/office/drawing/2014/main" id="{00000000-0008-0000-0000-00000E680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603250</xdr:colOff>
          <xdr:row>18</xdr:row>
          <xdr:rowOff>0</xdr:rowOff>
        </xdr:from>
        <xdr:to>
          <xdr:col>7</xdr:col>
          <xdr:colOff>755650</xdr:colOff>
          <xdr:row>18</xdr:row>
          <xdr:rowOff>152400</xdr:rowOff>
        </xdr:to>
        <xdr:sp macro="" textlink="">
          <xdr:nvSpPr>
            <xdr:cNvPr id="747538" name="Check Box 18" hidden="1">
              <a:extLst>
                <a:ext uri="{63B3BB69-23CF-44E3-9099-C40C66FF867C}">
                  <a14:compatExt spid="_x0000_s747538"/>
                </a:ext>
                <a:ext uri="{FF2B5EF4-FFF2-40B4-BE49-F238E27FC236}">
                  <a16:creationId xmlns:a16="http://schemas.microsoft.com/office/drawing/2014/main" id="{00000000-0008-0000-0000-000012680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603250</xdr:colOff>
          <xdr:row>20</xdr:row>
          <xdr:rowOff>0</xdr:rowOff>
        </xdr:from>
        <xdr:to>
          <xdr:col>7</xdr:col>
          <xdr:colOff>755650</xdr:colOff>
          <xdr:row>20</xdr:row>
          <xdr:rowOff>152400</xdr:rowOff>
        </xdr:to>
        <xdr:sp macro="" textlink="">
          <xdr:nvSpPr>
            <xdr:cNvPr id="747539" name="Check Box 19" hidden="1">
              <a:extLst>
                <a:ext uri="{63B3BB69-23CF-44E3-9099-C40C66FF867C}">
                  <a14:compatExt spid="_x0000_s747539"/>
                </a:ext>
                <a:ext uri="{FF2B5EF4-FFF2-40B4-BE49-F238E27FC236}">
                  <a16:creationId xmlns:a16="http://schemas.microsoft.com/office/drawing/2014/main" id="{00000000-0008-0000-0000-000013680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603250</xdr:colOff>
          <xdr:row>21</xdr:row>
          <xdr:rowOff>0</xdr:rowOff>
        </xdr:from>
        <xdr:to>
          <xdr:col>7</xdr:col>
          <xdr:colOff>755650</xdr:colOff>
          <xdr:row>21</xdr:row>
          <xdr:rowOff>152400</xdr:rowOff>
        </xdr:to>
        <xdr:sp macro="" textlink="">
          <xdr:nvSpPr>
            <xdr:cNvPr id="747540" name="Check Box 20" hidden="1">
              <a:extLst>
                <a:ext uri="{63B3BB69-23CF-44E3-9099-C40C66FF867C}">
                  <a14:compatExt spid="_x0000_s747540"/>
                </a:ext>
                <a:ext uri="{FF2B5EF4-FFF2-40B4-BE49-F238E27FC236}">
                  <a16:creationId xmlns:a16="http://schemas.microsoft.com/office/drawing/2014/main" id="{00000000-0008-0000-0000-000014680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603250</xdr:colOff>
          <xdr:row>23</xdr:row>
          <xdr:rowOff>0</xdr:rowOff>
        </xdr:from>
        <xdr:to>
          <xdr:col>7</xdr:col>
          <xdr:colOff>755650</xdr:colOff>
          <xdr:row>23</xdr:row>
          <xdr:rowOff>152400</xdr:rowOff>
        </xdr:to>
        <xdr:sp macro="" textlink="">
          <xdr:nvSpPr>
            <xdr:cNvPr id="747541" name="Check Box 21" hidden="1">
              <a:extLst>
                <a:ext uri="{63B3BB69-23CF-44E3-9099-C40C66FF867C}">
                  <a14:compatExt spid="_x0000_s747541"/>
                </a:ext>
                <a:ext uri="{FF2B5EF4-FFF2-40B4-BE49-F238E27FC236}">
                  <a16:creationId xmlns:a16="http://schemas.microsoft.com/office/drawing/2014/main" id="{00000000-0008-0000-0000-000015680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16</xdr:row>
          <xdr:rowOff>31750</xdr:rowOff>
        </xdr:from>
        <xdr:to>
          <xdr:col>8</xdr:col>
          <xdr:colOff>196850</xdr:colOff>
          <xdr:row>17</xdr:row>
          <xdr:rowOff>0</xdr:rowOff>
        </xdr:to>
        <xdr:sp macro="" textlink="">
          <xdr:nvSpPr>
            <xdr:cNvPr id="747547" name="CheckBox2" hidden="1">
              <a:extLst>
                <a:ext uri="{63B3BB69-23CF-44E3-9099-C40C66FF867C}">
                  <a14:compatExt spid="_x0000_s747547"/>
                </a:ext>
                <a:ext uri="{FF2B5EF4-FFF2-40B4-BE49-F238E27FC236}">
                  <a16:creationId xmlns:a16="http://schemas.microsoft.com/office/drawing/2014/main" id="{00000000-0008-0000-0000-00001B680B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9</xdr:row>
          <xdr:rowOff>165100</xdr:rowOff>
        </xdr:from>
        <xdr:to>
          <xdr:col>6</xdr:col>
          <xdr:colOff>0</xdr:colOff>
          <xdr:row>10</xdr:row>
          <xdr:rowOff>107950</xdr:rowOff>
        </xdr:to>
        <xdr:sp macro="" textlink="">
          <xdr:nvSpPr>
            <xdr:cNvPr id="747549" name="Drop Down 29" hidden="1">
              <a:extLst>
                <a:ext uri="{63B3BB69-23CF-44E3-9099-C40C66FF867C}">
                  <a14:compatExt spid="_x0000_s747549"/>
                </a:ext>
                <a:ext uri="{FF2B5EF4-FFF2-40B4-BE49-F238E27FC236}">
                  <a16:creationId xmlns:a16="http://schemas.microsoft.com/office/drawing/2014/main" id="{00000000-0008-0000-0000-00001D680B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11</xdr:row>
          <xdr:rowOff>12700</xdr:rowOff>
        </xdr:from>
        <xdr:to>
          <xdr:col>7</xdr:col>
          <xdr:colOff>527050</xdr:colOff>
          <xdr:row>11</xdr:row>
          <xdr:rowOff>152400</xdr:rowOff>
        </xdr:to>
        <xdr:sp macro="" textlink="">
          <xdr:nvSpPr>
            <xdr:cNvPr id="747550" name="Drop Down 30" hidden="1">
              <a:extLst>
                <a:ext uri="{63B3BB69-23CF-44E3-9099-C40C66FF867C}">
                  <a14:compatExt spid="_x0000_s747550"/>
                </a:ext>
                <a:ext uri="{FF2B5EF4-FFF2-40B4-BE49-F238E27FC236}">
                  <a16:creationId xmlns:a16="http://schemas.microsoft.com/office/drawing/2014/main" id="{00000000-0008-0000-0000-00001E680B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xdr:row>
          <xdr:rowOff>12700</xdr:rowOff>
        </xdr:from>
        <xdr:to>
          <xdr:col>9</xdr:col>
          <xdr:colOff>450850</xdr:colOff>
          <xdr:row>24</xdr:row>
          <xdr:rowOff>146050</xdr:rowOff>
        </xdr:to>
        <xdr:sp macro="" textlink="">
          <xdr:nvSpPr>
            <xdr:cNvPr id="747554" name="Drop Down 34" hidden="1">
              <a:extLst>
                <a:ext uri="{63B3BB69-23CF-44E3-9099-C40C66FF867C}">
                  <a14:compatExt spid="_x0000_s747554"/>
                </a:ext>
                <a:ext uri="{FF2B5EF4-FFF2-40B4-BE49-F238E27FC236}">
                  <a16:creationId xmlns:a16="http://schemas.microsoft.com/office/drawing/2014/main" id="{00000000-0008-0000-0000-000022680B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57150</xdr:colOff>
      <xdr:row>0</xdr:row>
      <xdr:rowOff>104775</xdr:rowOff>
    </xdr:from>
    <xdr:to>
      <xdr:col>2</xdr:col>
      <xdr:colOff>520065</xdr:colOff>
      <xdr:row>0</xdr:row>
      <xdr:rowOff>895350</xdr:rowOff>
    </xdr:to>
    <xdr:pic>
      <xdr:nvPicPr>
        <xdr:cNvPr id="748100" name="Obrázek 1">
          <a:extLst>
            <a:ext uri="{FF2B5EF4-FFF2-40B4-BE49-F238E27FC236}">
              <a16:creationId xmlns:a16="http://schemas.microsoft.com/office/drawing/2014/main" id="{00000000-0008-0000-0000-0000446A0B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104775"/>
          <a:ext cx="8001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12700</xdr:colOff>
          <xdr:row>9</xdr:row>
          <xdr:rowOff>12700</xdr:rowOff>
        </xdr:from>
        <xdr:to>
          <xdr:col>4</xdr:col>
          <xdr:colOff>31750</xdr:colOff>
          <xdr:row>9</xdr:row>
          <xdr:rowOff>165100</xdr:rowOff>
        </xdr:to>
        <xdr:sp macro="" textlink="">
          <xdr:nvSpPr>
            <xdr:cNvPr id="747565" name="Drop Down 45" hidden="1">
              <a:extLst>
                <a:ext uri="{63B3BB69-23CF-44E3-9099-C40C66FF867C}">
                  <a14:compatExt spid="_x0000_s747565"/>
                </a:ext>
                <a:ext uri="{FF2B5EF4-FFF2-40B4-BE49-F238E27FC236}">
                  <a16:creationId xmlns:a16="http://schemas.microsoft.com/office/drawing/2014/main" id="{00000000-0008-0000-0000-00002D680B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12</xdr:row>
          <xdr:rowOff>12700</xdr:rowOff>
        </xdr:from>
        <xdr:to>
          <xdr:col>7</xdr:col>
          <xdr:colOff>527050</xdr:colOff>
          <xdr:row>13</xdr:row>
          <xdr:rowOff>12700</xdr:rowOff>
        </xdr:to>
        <xdr:sp macro="" textlink="">
          <xdr:nvSpPr>
            <xdr:cNvPr id="747659" name="Drop Down 139" hidden="1">
              <a:extLst>
                <a:ext uri="{63B3BB69-23CF-44E3-9099-C40C66FF867C}">
                  <a14:compatExt spid="_x0000_s747659"/>
                </a:ext>
                <a:ext uri="{FF2B5EF4-FFF2-40B4-BE49-F238E27FC236}">
                  <a16:creationId xmlns:a16="http://schemas.microsoft.com/office/drawing/2014/main" id="{00000000-0008-0000-0000-00008B680B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5</xdr:col>
      <xdr:colOff>619125</xdr:colOff>
      <xdr:row>0</xdr:row>
      <xdr:rowOff>228600</xdr:rowOff>
    </xdr:from>
    <xdr:to>
      <xdr:col>8</xdr:col>
      <xdr:colOff>53340</xdr:colOff>
      <xdr:row>0</xdr:row>
      <xdr:rowOff>929640</xdr:rowOff>
    </xdr:to>
    <xdr:pic>
      <xdr:nvPicPr>
        <xdr:cNvPr id="748101" name="Obrázek 1">
          <a:extLst>
            <a:ext uri="{FF2B5EF4-FFF2-40B4-BE49-F238E27FC236}">
              <a16:creationId xmlns:a16="http://schemas.microsoft.com/office/drawing/2014/main" id="{00000000-0008-0000-0000-0000456A0B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57650" y="228600"/>
          <a:ext cx="19621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image" Target="../media/image2.emf"/><Relationship Id="rId13" Type="http://schemas.openxmlformats.org/officeDocument/2006/relationships/ctrlProp" Target="../ctrlProps/ctrlProp5.xml"/><Relationship Id="rId18"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ontrol" Target="../activeX/activeX3.xml"/><Relationship Id="rId12" Type="http://schemas.openxmlformats.org/officeDocument/2006/relationships/ctrlProp" Target="../ctrlProps/ctrlProp4.xml"/><Relationship Id="rId17"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8.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trlProp" Target="../ctrlProps/ctrlProp3.xml"/><Relationship Id="rId5" Type="http://schemas.openxmlformats.org/officeDocument/2006/relationships/image" Target="../media/image1.emf"/><Relationship Id="rId15" Type="http://schemas.openxmlformats.org/officeDocument/2006/relationships/ctrlProp" Target="../ctrlProps/ctrlProp7.xml"/><Relationship Id="rId10" Type="http://schemas.openxmlformats.org/officeDocument/2006/relationships/ctrlProp" Target="../ctrlProps/ctrlProp2.xml"/><Relationship Id="rId19" Type="http://schemas.openxmlformats.org/officeDocument/2006/relationships/ctrlProp" Target="../ctrlProps/ctrlProp11.xml"/><Relationship Id="rId4" Type="http://schemas.openxmlformats.org/officeDocument/2006/relationships/control" Target="../activeX/activeX1.xml"/><Relationship Id="rId9" Type="http://schemas.openxmlformats.org/officeDocument/2006/relationships/ctrlProp" Target="../ctrlProps/ctrlProp1.xml"/><Relationship Id="rId14"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2"/>
  <dimension ref="A1:K43"/>
  <sheetViews>
    <sheetView tabSelected="1" zoomScaleNormal="100" zoomScaleSheetLayoutView="100" workbookViewId="0">
      <selection activeCell="M21" sqref="M21"/>
    </sheetView>
  </sheetViews>
  <sheetFormatPr defaultColWidth="9.1796875" defaultRowHeight="10" x14ac:dyDescent="0.25"/>
  <cols>
    <col min="1" max="1" width="4" style="9" customWidth="1"/>
    <col min="2" max="2" width="5" style="9" customWidth="1"/>
    <col min="3" max="3" width="14.1796875" style="9" customWidth="1"/>
    <col min="4" max="4" width="13" style="9" bestFit="1" customWidth="1"/>
    <col min="5" max="5" width="15.453125" style="9" customWidth="1"/>
    <col min="6" max="6" width="12.54296875" style="9" customWidth="1"/>
    <col min="7" max="7" width="11.453125" style="9" customWidth="1"/>
    <col min="8" max="8" width="13.81640625" style="9" customWidth="1"/>
    <col min="9" max="9" width="4.54296875" style="9" customWidth="1"/>
    <col min="10" max="10" width="11" style="9" customWidth="1"/>
    <col min="11" max="16384" width="9.1796875" style="9"/>
  </cols>
  <sheetData>
    <row r="1" spans="1:11" s="8" customFormat="1" ht="96.75" customHeight="1" x14ac:dyDescent="0.4">
      <c r="A1" s="119" t="s">
        <v>98</v>
      </c>
      <c r="B1" s="119"/>
      <c r="C1" s="119"/>
      <c r="D1" s="119"/>
      <c r="E1" s="119"/>
      <c r="F1" s="119"/>
      <c r="G1" s="119"/>
      <c r="H1" s="119"/>
      <c r="I1" s="119"/>
      <c r="J1" s="119"/>
      <c r="K1" s="12"/>
    </row>
    <row r="2" spans="1:11" s="18" customFormat="1" ht="25.5" customHeight="1" x14ac:dyDescent="0.25">
      <c r="A2" s="131" t="s">
        <v>127</v>
      </c>
      <c r="B2" s="131"/>
      <c r="C2" s="131"/>
      <c r="D2" s="131"/>
      <c r="E2" s="131"/>
      <c r="F2" s="131"/>
      <c r="G2" s="131"/>
      <c r="H2" s="131"/>
      <c r="I2" s="131"/>
      <c r="J2" s="131"/>
      <c r="K2" s="17"/>
    </row>
    <row r="3" spans="1:11" s="18" customFormat="1" ht="12" customHeight="1" x14ac:dyDescent="0.25"/>
    <row r="4" spans="1:11" s="18" customFormat="1" ht="12" customHeight="1" x14ac:dyDescent="0.25">
      <c r="A4" s="132" t="s">
        <v>111</v>
      </c>
      <c r="B4" s="132"/>
      <c r="C4" s="132"/>
      <c r="D4" s="16"/>
      <c r="E4" s="16"/>
      <c r="F4" s="16"/>
      <c r="G4" s="16"/>
      <c r="H4" s="16"/>
    </row>
    <row r="5" spans="1:11" s="18" customFormat="1" ht="12" customHeight="1" thickBot="1" x14ac:dyDescent="0.3">
      <c r="A5" s="120" t="s">
        <v>122</v>
      </c>
      <c r="B5" s="120"/>
      <c r="C5" s="121"/>
      <c r="D5" s="122"/>
      <c r="E5" s="122"/>
      <c r="F5" s="122"/>
      <c r="G5" s="123" t="s">
        <v>117</v>
      </c>
      <c r="H5" s="124"/>
      <c r="I5" s="127"/>
      <c r="J5" s="128"/>
    </row>
    <row r="6" spans="1:11" s="18" customFormat="1" ht="12" customHeight="1" thickBot="1" x14ac:dyDescent="0.3">
      <c r="A6" s="133" t="s">
        <v>123</v>
      </c>
      <c r="B6" s="133"/>
      <c r="C6" s="134"/>
      <c r="D6" s="122"/>
      <c r="E6" s="122"/>
      <c r="F6" s="122"/>
      <c r="G6" s="123"/>
      <c r="H6" s="124"/>
      <c r="I6" s="129"/>
      <c r="J6" s="130"/>
    </row>
    <row r="7" spans="1:11" s="18" customFormat="1" ht="12" customHeight="1" x14ac:dyDescent="0.25">
      <c r="A7" s="16"/>
      <c r="B7" s="16"/>
      <c r="C7" s="16"/>
      <c r="D7" s="122"/>
      <c r="E7" s="122"/>
      <c r="F7" s="122"/>
      <c r="G7" s="123" t="s">
        <v>118</v>
      </c>
      <c r="H7" s="124"/>
      <c r="I7" s="127"/>
      <c r="J7" s="128"/>
    </row>
    <row r="8" spans="1:11" s="18" customFormat="1" ht="12" customHeight="1" x14ac:dyDescent="0.25">
      <c r="A8" s="16"/>
      <c r="B8" s="16"/>
      <c r="C8" s="16"/>
      <c r="D8" s="122"/>
      <c r="E8" s="122"/>
      <c r="F8" s="122"/>
      <c r="G8" s="123"/>
      <c r="H8" s="124"/>
      <c r="I8" s="129"/>
      <c r="J8" s="130"/>
    </row>
    <row r="9" spans="1:11" s="18" customFormat="1" ht="12" customHeight="1" thickBot="1" x14ac:dyDescent="0.3">
      <c r="A9" s="120" t="s">
        <v>124</v>
      </c>
      <c r="B9" s="120"/>
      <c r="C9" s="121"/>
      <c r="D9" s="101"/>
      <c r="E9" s="16" t="s">
        <v>119</v>
      </c>
      <c r="F9" s="104"/>
      <c r="G9" s="103" t="s">
        <v>120</v>
      </c>
      <c r="H9" s="105"/>
      <c r="I9" s="16" t="s">
        <v>121</v>
      </c>
      <c r="J9" s="102"/>
    </row>
    <row r="10" spans="1:11" s="18" customFormat="1" ht="16.399999999999999" customHeight="1" thickBot="1" x14ac:dyDescent="0.3">
      <c r="A10" s="29" t="s">
        <v>99</v>
      </c>
      <c r="B10" s="29"/>
      <c r="C10" s="19"/>
      <c r="D10" s="30">
        <v>201</v>
      </c>
      <c r="E10" s="31"/>
      <c r="F10" s="20"/>
      <c r="G10" s="20"/>
      <c r="H10" s="20"/>
    </row>
    <row r="11" spans="1:11" s="18" customFormat="1" ht="15" thickBot="1" x14ac:dyDescent="0.3">
      <c r="A11" s="120" t="s">
        <v>108</v>
      </c>
      <c r="B11" s="120"/>
      <c r="C11" s="121"/>
      <c r="D11" s="21"/>
      <c r="E11" s="20"/>
      <c r="F11" s="20"/>
      <c r="G11" s="20"/>
      <c r="H11" s="20"/>
    </row>
    <row r="12" spans="1:11" s="18" customFormat="1" ht="15" thickBot="1" x14ac:dyDescent="0.3">
      <c r="A12" s="116" t="s">
        <v>101</v>
      </c>
      <c r="B12" s="116"/>
      <c r="C12" s="116"/>
      <c r="D12" s="21"/>
      <c r="E12" s="20"/>
      <c r="F12" s="20"/>
      <c r="G12" s="20"/>
      <c r="H12" s="20"/>
    </row>
    <row r="13" spans="1:11" s="18" customFormat="1" ht="12" customHeight="1" x14ac:dyDescent="0.25">
      <c r="A13" s="110" t="s">
        <v>97</v>
      </c>
      <c r="B13" s="111"/>
      <c r="C13" s="111"/>
      <c r="D13" s="21"/>
      <c r="E13" s="20"/>
      <c r="F13" s="20"/>
      <c r="G13" s="20"/>
      <c r="H13" s="20"/>
    </row>
    <row r="14" spans="1:11" s="18" customFormat="1" ht="12" customHeight="1" x14ac:dyDescent="0.25"/>
    <row r="15" spans="1:11" s="18" customFormat="1" ht="14.5" x14ac:dyDescent="0.25">
      <c r="A15" s="22" t="s">
        <v>103</v>
      </c>
      <c r="B15" s="22"/>
      <c r="C15" s="22"/>
    </row>
    <row r="16" spans="1:11" s="99" customFormat="1" ht="12.75" customHeight="1" x14ac:dyDescent="0.25">
      <c r="A16" s="99" t="s">
        <v>106</v>
      </c>
      <c r="B16" s="100"/>
      <c r="C16" s="100"/>
      <c r="D16" s="100"/>
    </row>
    <row r="17" spans="1:10" s="18" customFormat="1" ht="12.75" customHeight="1" x14ac:dyDescent="0.25">
      <c r="A17" s="18" t="s">
        <v>116</v>
      </c>
      <c r="B17" s="16"/>
      <c r="C17" s="16"/>
      <c r="D17" s="16"/>
    </row>
    <row r="18" spans="1:10" s="18" customFormat="1" ht="12.75" customHeight="1" x14ac:dyDescent="0.25">
      <c r="A18" s="18" t="s">
        <v>112</v>
      </c>
      <c r="B18" s="16"/>
      <c r="C18" s="16"/>
      <c r="D18" s="16"/>
    </row>
    <row r="19" spans="1:10" s="18" customFormat="1" ht="12.75" customHeight="1" x14ac:dyDescent="0.25">
      <c r="A19" s="18" t="s">
        <v>113</v>
      </c>
      <c r="B19" s="16"/>
      <c r="C19" s="16"/>
      <c r="D19" s="16"/>
    </row>
    <row r="20" spans="1:10" s="18" customFormat="1" ht="12.75" customHeight="1" x14ac:dyDescent="0.25">
      <c r="A20" s="18" t="s">
        <v>114</v>
      </c>
      <c r="B20" s="16"/>
      <c r="C20" s="16"/>
      <c r="D20" s="16"/>
    </row>
    <row r="21" spans="1:10" s="18" customFormat="1" ht="12.75" customHeight="1" x14ac:dyDescent="0.25">
      <c r="A21" s="18" t="s">
        <v>109</v>
      </c>
      <c r="B21" s="16"/>
      <c r="C21" s="16"/>
      <c r="D21" s="16"/>
    </row>
    <row r="22" spans="1:10" s="18" customFormat="1" ht="12.75" customHeight="1" x14ac:dyDescent="0.25">
      <c r="A22" s="18" t="s">
        <v>115</v>
      </c>
      <c r="B22" s="16"/>
      <c r="C22" s="16"/>
      <c r="D22" s="16"/>
    </row>
    <row r="23" spans="1:10" s="18" customFormat="1" ht="12.75" customHeight="1" x14ac:dyDescent="0.25">
      <c r="B23" s="16"/>
      <c r="C23" s="16"/>
      <c r="D23" s="16"/>
    </row>
    <row r="24" spans="1:10" s="18" customFormat="1" ht="12.75" customHeight="1" x14ac:dyDescent="0.25">
      <c r="A24" s="18" t="s">
        <v>110</v>
      </c>
      <c r="B24" s="16"/>
      <c r="C24" s="16"/>
      <c r="D24" s="16"/>
    </row>
    <row r="25" spans="1:10" s="18" customFormat="1" ht="12.75" customHeight="1" x14ac:dyDescent="0.25">
      <c r="A25" s="18" t="s">
        <v>87</v>
      </c>
      <c r="B25" s="16"/>
      <c r="C25" s="16"/>
      <c r="D25" s="16"/>
    </row>
    <row r="26" spans="1:10" s="18" customFormat="1" ht="12.75" customHeight="1" x14ac:dyDescent="0.25">
      <c r="A26" s="28" t="s">
        <v>105</v>
      </c>
      <c r="B26" s="16"/>
      <c r="C26" s="27"/>
      <c r="G26" s="125"/>
      <c r="H26" s="126"/>
    </row>
    <row r="27" spans="1:10" s="18" customFormat="1" ht="12" customHeight="1" x14ac:dyDescent="0.25">
      <c r="B27" s="16"/>
      <c r="C27" s="16"/>
      <c r="G27" s="23"/>
      <c r="H27" s="23"/>
    </row>
    <row r="28" spans="1:10" s="18" customFormat="1" ht="14.5" x14ac:dyDescent="0.25">
      <c r="A28" s="18" t="s">
        <v>100</v>
      </c>
      <c r="B28" s="16"/>
      <c r="C28" s="16"/>
      <c r="G28" s="23"/>
      <c r="H28" s="23"/>
    </row>
    <row r="29" spans="1:10" s="18" customFormat="1" ht="14.5" x14ac:dyDescent="0.25">
      <c r="A29" s="18" t="s">
        <v>102</v>
      </c>
      <c r="B29" s="16"/>
      <c r="C29" s="16"/>
      <c r="G29" s="23"/>
      <c r="H29" s="23"/>
    </row>
    <row r="30" spans="1:10" s="18" customFormat="1" ht="14.5" x14ac:dyDescent="0.25">
      <c r="A30" s="107" t="s">
        <v>104</v>
      </c>
      <c r="B30" s="107"/>
      <c r="C30" s="107"/>
      <c r="D30" s="107"/>
      <c r="E30" s="107"/>
      <c r="F30" s="107"/>
      <c r="G30" s="107"/>
      <c r="H30" s="107"/>
      <c r="I30" s="107"/>
      <c r="J30" s="107"/>
    </row>
    <row r="31" spans="1:10" s="18" customFormat="1" ht="70.75" customHeight="1" x14ac:dyDescent="0.25">
      <c r="A31" s="108" t="s">
        <v>128</v>
      </c>
      <c r="B31" s="109"/>
      <c r="C31" s="109"/>
      <c r="D31" s="109"/>
      <c r="E31" s="109"/>
      <c r="F31" s="109"/>
      <c r="G31" s="109"/>
      <c r="H31" s="109"/>
      <c r="I31" s="109"/>
      <c r="J31" s="109"/>
    </row>
    <row r="32" spans="1:10" s="18" customFormat="1" ht="12.5" x14ac:dyDescent="0.25"/>
    <row r="33" spans="1:11" s="18" customFormat="1" ht="13.5" thickBot="1" x14ac:dyDescent="0.3">
      <c r="A33" s="114" t="s">
        <v>24</v>
      </c>
      <c r="B33" s="114"/>
      <c r="C33" s="115"/>
      <c r="D33" s="25"/>
      <c r="E33" s="24"/>
    </row>
    <row r="34" spans="1:11" s="18" customFormat="1" ht="13.5" customHeight="1" thickBot="1" x14ac:dyDescent="0.3">
      <c r="A34" s="116" t="s">
        <v>85</v>
      </c>
      <c r="B34" s="116"/>
      <c r="C34" s="116"/>
      <c r="D34" s="93">
        <f>sazby!L31</f>
        <v>500000</v>
      </c>
      <c r="E34" s="24" t="s">
        <v>41</v>
      </c>
      <c r="F34" s="94">
        <f ca="1">IF(udrz_poj!C1&gt;1,IF(udrz_poj!C1=6,500,sazby!H25*INDIRECT(ADDRESS(udrz_poj!C1,2,1,1,"udrz_poj"),1)),sazby!H25)</f>
        <v>2808.8</v>
      </c>
      <c r="G34" s="16" t="s">
        <v>25</v>
      </c>
      <c r="H34" s="8">
        <f>Připojištění!E3</f>
        <v>3</v>
      </c>
    </row>
    <row r="35" spans="1:11" s="18" customFormat="1" ht="12.5" x14ac:dyDescent="0.25"/>
    <row r="36" spans="1:11" s="18" customFormat="1" ht="55.4" customHeight="1" x14ac:dyDescent="0.25">
      <c r="A36" s="117" t="s">
        <v>126</v>
      </c>
      <c r="B36" s="117"/>
      <c r="C36" s="117"/>
      <c r="D36" s="117"/>
      <c r="E36" s="117"/>
      <c r="F36" s="117"/>
      <c r="G36" s="117"/>
      <c r="H36" s="117"/>
      <c r="I36" s="117"/>
      <c r="J36" s="117"/>
      <c r="K36" s="17"/>
    </row>
    <row r="37" spans="1:11" s="18" customFormat="1" ht="52.5" customHeight="1" x14ac:dyDescent="0.25">
      <c r="A37" s="117" t="s">
        <v>125</v>
      </c>
      <c r="B37" s="118"/>
      <c r="C37" s="118"/>
      <c r="D37" s="118"/>
      <c r="E37" s="118"/>
      <c r="F37" s="118"/>
      <c r="G37" s="118"/>
      <c r="H37" s="118"/>
      <c r="I37" s="118"/>
      <c r="J37" s="118"/>
      <c r="K37" s="17"/>
    </row>
    <row r="38" spans="1:11" s="18" customFormat="1" ht="79.75" customHeight="1" x14ac:dyDescent="0.25">
      <c r="A38" s="117" t="s">
        <v>129</v>
      </c>
      <c r="B38" s="117"/>
      <c r="C38" s="117"/>
      <c r="D38" s="117"/>
      <c r="E38" s="117"/>
      <c r="F38" s="117"/>
      <c r="G38" s="117"/>
      <c r="H38" s="117"/>
      <c r="I38" s="117"/>
      <c r="J38" s="117"/>
      <c r="K38" s="17"/>
    </row>
    <row r="39" spans="1:11" s="18" customFormat="1" ht="28.5" customHeight="1" x14ac:dyDescent="0.25">
      <c r="A39" s="108" t="s">
        <v>107</v>
      </c>
      <c r="B39" s="108"/>
      <c r="C39" s="108"/>
      <c r="D39" s="108"/>
      <c r="E39" s="108"/>
      <c r="F39" s="108"/>
      <c r="G39" s="108"/>
      <c r="H39" s="108"/>
      <c r="I39" s="108"/>
      <c r="J39" s="108"/>
      <c r="K39" s="17"/>
    </row>
    <row r="40" spans="1:11" s="18" customFormat="1" ht="25.5" customHeight="1" x14ac:dyDescent="0.25">
      <c r="A40" s="108" t="s">
        <v>37</v>
      </c>
      <c r="B40" s="108"/>
      <c r="C40" s="108"/>
      <c r="D40" s="108"/>
      <c r="E40" s="108"/>
      <c r="F40" s="108"/>
      <c r="G40" s="108"/>
      <c r="H40" s="108"/>
      <c r="I40" s="108"/>
      <c r="J40" s="108"/>
      <c r="K40" s="17"/>
    </row>
    <row r="41" spans="1:11" s="18" customFormat="1" ht="12.5" x14ac:dyDescent="0.25"/>
    <row r="42" spans="1:11" s="18" customFormat="1" ht="12.5" x14ac:dyDescent="0.25">
      <c r="A42" s="113" t="s">
        <v>39</v>
      </c>
      <c r="B42" s="113"/>
      <c r="C42" s="92"/>
      <c r="D42" s="26" t="s">
        <v>40</v>
      </c>
      <c r="E42" s="95"/>
    </row>
    <row r="43" spans="1:11" ht="12.75" customHeight="1" x14ac:dyDescent="0.25">
      <c r="H43" s="112" t="s">
        <v>38</v>
      </c>
      <c r="I43" s="112"/>
      <c r="J43" s="112"/>
    </row>
  </sheetData>
  <sheetProtection algorithmName="SHA-512" hashValue="EP5wQm/iAGr8uSuHVFWcERSmrB3JnzwsnUQie1ihE72W1tGFnDBxHE5Urm4XcArPcZ3iraMfghuu5YVcuc5SaQ==" saltValue="mBoC5jug2VJWh8V//xcc0Q==" spinCount="100000" sheet="1" objects="1" scenarios="1"/>
  <mergeCells count="33">
    <mergeCell ref="A2:J2"/>
    <mergeCell ref="A11:C11"/>
    <mergeCell ref="I6:J6"/>
    <mergeCell ref="A4:C4"/>
    <mergeCell ref="I5:J5"/>
    <mergeCell ref="G8:H8"/>
    <mergeCell ref="A6:C6"/>
    <mergeCell ref="A1:J1"/>
    <mergeCell ref="A40:J40"/>
    <mergeCell ref="A39:J39"/>
    <mergeCell ref="A9:C9"/>
    <mergeCell ref="D6:F6"/>
    <mergeCell ref="D7:F7"/>
    <mergeCell ref="D8:F8"/>
    <mergeCell ref="G7:H7"/>
    <mergeCell ref="G5:H5"/>
    <mergeCell ref="G26:H26"/>
    <mergeCell ref="A12:C12"/>
    <mergeCell ref="D5:F5"/>
    <mergeCell ref="A5:C5"/>
    <mergeCell ref="I7:J7"/>
    <mergeCell ref="I8:J8"/>
    <mergeCell ref="G6:H6"/>
    <mergeCell ref="A30:J30"/>
    <mergeCell ref="A31:J31"/>
    <mergeCell ref="A13:C13"/>
    <mergeCell ref="H43:J43"/>
    <mergeCell ref="A42:B42"/>
    <mergeCell ref="A33:C33"/>
    <mergeCell ref="A34:C34"/>
    <mergeCell ref="A36:J36"/>
    <mergeCell ref="A38:J38"/>
    <mergeCell ref="A37:J37"/>
  </mergeCells>
  <dataValidations count="3">
    <dataValidation type="date" operator="lessThan" allowBlank="1" showInputMessage="1" showErrorMessage="1" sqref="G27:G29 G26:H26 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xr:uid="{00000000-0002-0000-0000-000000000000}">
      <formula1>TODAY()</formula1>
    </dataValidation>
    <dataValidation type="date" operator="greaterThanOrEqual" allowBlank="1" showInputMessage="1" showErrorMessage="1" sqref="D33" xr:uid="{00000000-0002-0000-0000-000001000000}">
      <formula1>G26</formula1>
    </dataValidation>
    <dataValidation type="whole" operator="greaterThan" allowBlank="1" showInputMessage="1" showErrorMessage="1" errorTitle="Příjem" error="Zadejte prosím výši příjmu ve formě čísla" sqref="E10" xr:uid="{00000000-0002-0000-0000-000002000000}">
      <formula1>1</formula1>
    </dataValidation>
  </dataValidations>
  <pageMargins left="1" right="1" top="1" bottom="1" header="0.5" footer="0.5"/>
  <pageSetup paperSize="9" scale="70" orientation="portrait" r:id="rId1"/>
  <drawing r:id="rId2"/>
  <legacyDrawing r:id="rId3"/>
  <controls>
    <mc:AlternateContent xmlns:mc="http://schemas.openxmlformats.org/markup-compatibility/2006">
      <mc:Choice Requires="x14">
        <control shapeId="747524" r:id="rId4" name="dane">
          <controlPr defaultSize="0" disabled="1" autoLine="0" r:id="rId5">
            <anchor moveWithCells="1">
              <from>
                <xdr:col>8</xdr:col>
                <xdr:colOff>12700</xdr:colOff>
                <xdr:row>15</xdr:row>
                <xdr:rowOff>31750</xdr:rowOff>
              </from>
              <to>
                <xdr:col>8</xdr:col>
                <xdr:colOff>177800</xdr:colOff>
                <xdr:row>16</xdr:row>
                <xdr:rowOff>19050</xdr:rowOff>
              </to>
            </anchor>
          </controlPr>
        </control>
      </mc:Choice>
      <mc:Fallback>
        <control shapeId="747524" r:id="rId4" name="dane"/>
      </mc:Fallback>
    </mc:AlternateContent>
    <mc:AlternateContent xmlns:mc="http://schemas.openxmlformats.org/markup-compatibility/2006">
      <mc:Choice Requires="x14">
        <control shapeId="747525" r:id="rId6" name="CheckBox1">
          <controlPr defaultSize="0" disabled="1" autoLine="0" r:id="rId5">
            <anchor moveWithCells="1">
              <from>
                <xdr:col>8</xdr:col>
                <xdr:colOff>12700</xdr:colOff>
                <xdr:row>19</xdr:row>
                <xdr:rowOff>31750</xdr:rowOff>
              </from>
              <to>
                <xdr:col>8</xdr:col>
                <xdr:colOff>177800</xdr:colOff>
                <xdr:row>20</xdr:row>
                <xdr:rowOff>19050</xdr:rowOff>
              </to>
            </anchor>
          </controlPr>
        </control>
      </mc:Choice>
      <mc:Fallback>
        <control shapeId="747525" r:id="rId6" name="CheckBox1"/>
      </mc:Fallback>
    </mc:AlternateContent>
    <mc:AlternateContent xmlns:mc="http://schemas.openxmlformats.org/markup-compatibility/2006">
      <mc:Choice Requires="x14">
        <control shapeId="747547" r:id="rId7" name="CheckBox2">
          <controlPr defaultSize="0" disabled="1" autoLine="0" r:id="rId8">
            <anchor moveWithCells="1">
              <from>
                <xdr:col>8</xdr:col>
                <xdr:colOff>12700</xdr:colOff>
                <xdr:row>16</xdr:row>
                <xdr:rowOff>31750</xdr:rowOff>
              </from>
              <to>
                <xdr:col>8</xdr:col>
                <xdr:colOff>196850</xdr:colOff>
                <xdr:row>17</xdr:row>
                <xdr:rowOff>0</xdr:rowOff>
              </to>
            </anchor>
          </controlPr>
        </control>
      </mc:Choice>
      <mc:Fallback>
        <control shapeId="747547" r:id="rId7" name="CheckBox2"/>
      </mc:Fallback>
    </mc:AlternateContent>
    <mc:AlternateContent xmlns:mc="http://schemas.openxmlformats.org/markup-compatibility/2006">
      <mc:Choice Requires="x14">
        <control shapeId="747533" r:id="rId9" name="Drop Down 13">
          <controlPr defaultSize="0" autoLine="0" autoPict="0">
            <anchor moveWithCells="1">
              <from>
                <xdr:col>7</xdr:col>
                <xdr:colOff>0</xdr:colOff>
                <xdr:row>23</xdr:row>
                <xdr:rowOff>12700</xdr:rowOff>
              </from>
              <to>
                <xdr:col>9</xdr:col>
                <xdr:colOff>146050</xdr:colOff>
                <xdr:row>23</xdr:row>
                <xdr:rowOff>146050</xdr:rowOff>
              </to>
            </anchor>
          </controlPr>
        </control>
      </mc:Choice>
    </mc:AlternateContent>
    <mc:AlternateContent xmlns:mc="http://schemas.openxmlformats.org/markup-compatibility/2006">
      <mc:Choice Requires="x14">
        <control shapeId="747534" r:id="rId10" name="Check Box 14">
          <controlPr defaultSize="0" autoFill="0" autoLine="0" autoPict="0">
            <anchor moveWithCells="1">
              <from>
                <xdr:col>7</xdr:col>
                <xdr:colOff>603250</xdr:colOff>
                <xdr:row>16</xdr:row>
                <xdr:rowOff>146050</xdr:rowOff>
              </from>
              <to>
                <xdr:col>7</xdr:col>
                <xdr:colOff>755650</xdr:colOff>
                <xdr:row>17</xdr:row>
                <xdr:rowOff>146050</xdr:rowOff>
              </to>
            </anchor>
          </controlPr>
        </control>
      </mc:Choice>
    </mc:AlternateContent>
    <mc:AlternateContent xmlns:mc="http://schemas.openxmlformats.org/markup-compatibility/2006">
      <mc:Choice Requires="x14">
        <control shapeId="747538" r:id="rId11" name="Check Box 18">
          <controlPr defaultSize="0" autoFill="0" autoLine="0" autoPict="0">
            <anchor moveWithCells="1">
              <from>
                <xdr:col>7</xdr:col>
                <xdr:colOff>603250</xdr:colOff>
                <xdr:row>18</xdr:row>
                <xdr:rowOff>0</xdr:rowOff>
              </from>
              <to>
                <xdr:col>7</xdr:col>
                <xdr:colOff>755650</xdr:colOff>
                <xdr:row>18</xdr:row>
                <xdr:rowOff>152400</xdr:rowOff>
              </to>
            </anchor>
          </controlPr>
        </control>
      </mc:Choice>
    </mc:AlternateContent>
    <mc:AlternateContent xmlns:mc="http://schemas.openxmlformats.org/markup-compatibility/2006">
      <mc:Choice Requires="x14">
        <control shapeId="747539" r:id="rId12" name="Check Box 19">
          <controlPr defaultSize="0" autoFill="0" autoLine="0" autoPict="0">
            <anchor moveWithCells="1">
              <from>
                <xdr:col>7</xdr:col>
                <xdr:colOff>603250</xdr:colOff>
                <xdr:row>20</xdr:row>
                <xdr:rowOff>0</xdr:rowOff>
              </from>
              <to>
                <xdr:col>7</xdr:col>
                <xdr:colOff>755650</xdr:colOff>
                <xdr:row>20</xdr:row>
                <xdr:rowOff>152400</xdr:rowOff>
              </to>
            </anchor>
          </controlPr>
        </control>
      </mc:Choice>
    </mc:AlternateContent>
    <mc:AlternateContent xmlns:mc="http://schemas.openxmlformats.org/markup-compatibility/2006">
      <mc:Choice Requires="x14">
        <control shapeId="747540" r:id="rId13" name="Check Box 20">
          <controlPr defaultSize="0" autoFill="0" autoLine="0" autoPict="0">
            <anchor moveWithCells="1">
              <from>
                <xdr:col>7</xdr:col>
                <xdr:colOff>603250</xdr:colOff>
                <xdr:row>21</xdr:row>
                <xdr:rowOff>0</xdr:rowOff>
              </from>
              <to>
                <xdr:col>7</xdr:col>
                <xdr:colOff>755650</xdr:colOff>
                <xdr:row>21</xdr:row>
                <xdr:rowOff>152400</xdr:rowOff>
              </to>
            </anchor>
          </controlPr>
        </control>
      </mc:Choice>
    </mc:AlternateContent>
    <mc:AlternateContent xmlns:mc="http://schemas.openxmlformats.org/markup-compatibility/2006">
      <mc:Choice Requires="x14">
        <control shapeId="747541" r:id="rId14" name="Check Box 21">
          <controlPr defaultSize="0" autoFill="0" autoLine="0" autoPict="0">
            <anchor moveWithCells="1">
              <from>
                <xdr:col>7</xdr:col>
                <xdr:colOff>603250</xdr:colOff>
                <xdr:row>23</xdr:row>
                <xdr:rowOff>0</xdr:rowOff>
              </from>
              <to>
                <xdr:col>7</xdr:col>
                <xdr:colOff>755650</xdr:colOff>
                <xdr:row>23</xdr:row>
                <xdr:rowOff>152400</xdr:rowOff>
              </to>
            </anchor>
          </controlPr>
        </control>
      </mc:Choice>
    </mc:AlternateContent>
    <mc:AlternateContent xmlns:mc="http://schemas.openxmlformats.org/markup-compatibility/2006">
      <mc:Choice Requires="x14">
        <control shapeId="747549" r:id="rId15" name="Drop Down 29">
          <controlPr defaultSize="0" autoLine="0" autoPict="0">
            <anchor moveWithCells="1">
              <from>
                <xdr:col>3</xdr:col>
                <xdr:colOff>12700</xdr:colOff>
                <xdr:row>9</xdr:row>
                <xdr:rowOff>165100</xdr:rowOff>
              </from>
              <to>
                <xdr:col>6</xdr:col>
                <xdr:colOff>0</xdr:colOff>
                <xdr:row>10</xdr:row>
                <xdr:rowOff>107950</xdr:rowOff>
              </to>
            </anchor>
          </controlPr>
        </control>
      </mc:Choice>
    </mc:AlternateContent>
    <mc:AlternateContent xmlns:mc="http://schemas.openxmlformats.org/markup-compatibility/2006">
      <mc:Choice Requires="x14">
        <control shapeId="747550" r:id="rId16" name="Drop Down 30">
          <controlPr defaultSize="0" autoLine="0" autoPict="0">
            <anchor moveWithCells="1">
              <from>
                <xdr:col>3</xdr:col>
                <xdr:colOff>12700</xdr:colOff>
                <xdr:row>11</xdr:row>
                <xdr:rowOff>12700</xdr:rowOff>
              </from>
              <to>
                <xdr:col>7</xdr:col>
                <xdr:colOff>527050</xdr:colOff>
                <xdr:row>11</xdr:row>
                <xdr:rowOff>152400</xdr:rowOff>
              </to>
            </anchor>
          </controlPr>
        </control>
      </mc:Choice>
    </mc:AlternateContent>
    <mc:AlternateContent xmlns:mc="http://schemas.openxmlformats.org/markup-compatibility/2006">
      <mc:Choice Requires="x14">
        <control shapeId="747554" r:id="rId17" name="Drop Down 34">
          <controlPr defaultSize="0" autoLine="0" autoPict="0">
            <anchor moveWithCells="1">
              <from>
                <xdr:col>7</xdr:col>
                <xdr:colOff>0</xdr:colOff>
                <xdr:row>24</xdr:row>
                <xdr:rowOff>12700</xdr:rowOff>
              </from>
              <to>
                <xdr:col>9</xdr:col>
                <xdr:colOff>450850</xdr:colOff>
                <xdr:row>24</xdr:row>
                <xdr:rowOff>146050</xdr:rowOff>
              </to>
            </anchor>
          </controlPr>
        </control>
      </mc:Choice>
    </mc:AlternateContent>
    <mc:AlternateContent xmlns:mc="http://schemas.openxmlformats.org/markup-compatibility/2006">
      <mc:Choice Requires="x14">
        <control shapeId="747565" r:id="rId18" name="Drop Down 45">
          <controlPr defaultSize="0" autoLine="0" autoPict="0">
            <anchor moveWithCells="1">
              <from>
                <xdr:col>3</xdr:col>
                <xdr:colOff>12700</xdr:colOff>
                <xdr:row>9</xdr:row>
                <xdr:rowOff>12700</xdr:rowOff>
              </from>
              <to>
                <xdr:col>4</xdr:col>
                <xdr:colOff>31750</xdr:colOff>
                <xdr:row>9</xdr:row>
                <xdr:rowOff>165100</xdr:rowOff>
              </to>
            </anchor>
          </controlPr>
        </control>
      </mc:Choice>
    </mc:AlternateContent>
    <mc:AlternateContent xmlns:mc="http://schemas.openxmlformats.org/markup-compatibility/2006">
      <mc:Choice Requires="x14">
        <control shapeId="747659" r:id="rId19" name="Drop Down 139">
          <controlPr defaultSize="0" autoLine="0" autoPict="0">
            <anchor moveWithCells="1">
              <from>
                <xdr:col>3</xdr:col>
                <xdr:colOff>12700</xdr:colOff>
                <xdr:row>12</xdr:row>
                <xdr:rowOff>12700</xdr:rowOff>
              </from>
              <to>
                <xdr:col>7</xdr:col>
                <xdr:colOff>527050</xdr:colOff>
                <xdr:row>13</xdr:row>
                <xdr:rowOff>12700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3"/>
  <dimension ref="A1:C6"/>
  <sheetViews>
    <sheetView workbookViewId="0">
      <selection activeCell="E25" sqref="E25"/>
    </sheetView>
  </sheetViews>
  <sheetFormatPr defaultRowHeight="12.5" x14ac:dyDescent="0.25"/>
  <cols>
    <col min="1" max="1" width="20.54296875" customWidth="1"/>
    <col min="2" max="2" width="15.1796875" customWidth="1"/>
  </cols>
  <sheetData>
    <row r="1" spans="1:3" x14ac:dyDescent="0.25">
      <c r="B1">
        <v>1</v>
      </c>
      <c r="C1" s="98">
        <v>2</v>
      </c>
    </row>
    <row r="2" spans="1:3" x14ac:dyDescent="0.25">
      <c r="A2" t="s">
        <v>92</v>
      </c>
      <c r="B2" s="96">
        <v>0.8</v>
      </c>
    </row>
    <row r="3" spans="1:3" x14ac:dyDescent="0.25">
      <c r="A3" t="s">
        <v>93</v>
      </c>
      <c r="B3" s="96">
        <v>0.6</v>
      </c>
    </row>
    <row r="4" spans="1:3" x14ac:dyDescent="0.25">
      <c r="A4" t="s">
        <v>94</v>
      </c>
      <c r="B4" s="96">
        <v>0.4</v>
      </c>
    </row>
    <row r="5" spans="1:3" x14ac:dyDescent="0.25">
      <c r="A5" t="s">
        <v>95</v>
      </c>
      <c r="B5" s="96">
        <v>0.2</v>
      </c>
    </row>
    <row r="6" spans="1:3" x14ac:dyDescent="0.25">
      <c r="A6" t="s">
        <v>96</v>
      </c>
      <c r="B6" s="97">
        <v>500</v>
      </c>
    </row>
  </sheetData>
  <sheetProtection password="CAB5" sheet="1" objects="1" scenarios="1"/>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1">
    <pageSetUpPr fitToPage="1"/>
  </sheetPr>
  <dimension ref="A1:L27"/>
  <sheetViews>
    <sheetView workbookViewId="0">
      <selection activeCell="D28" sqref="D28"/>
    </sheetView>
  </sheetViews>
  <sheetFormatPr defaultColWidth="9.1796875" defaultRowHeight="12.5" x14ac:dyDescent="0.25"/>
  <cols>
    <col min="1" max="1" width="21.54296875" style="1" bestFit="1" customWidth="1"/>
    <col min="2" max="2" width="19.54296875" style="1" bestFit="1" customWidth="1"/>
    <col min="3" max="3" width="7.81640625" style="1" bestFit="1" customWidth="1"/>
    <col min="4" max="4" width="12.1796875" style="1" customWidth="1"/>
    <col min="5" max="5" width="9.1796875" style="1" bestFit="1" customWidth="1"/>
    <col min="6" max="6" width="9.1796875" style="1"/>
    <col min="7" max="7" width="9.54296875" style="1" bestFit="1" customWidth="1"/>
    <col min="8" max="8" width="25.453125" style="1" customWidth="1"/>
    <col min="9" max="9" width="8.54296875" style="1" bestFit="1" customWidth="1"/>
    <col min="10" max="10" width="9.1796875" style="1"/>
    <col min="11" max="11" width="13.81640625" style="1" bestFit="1" customWidth="1"/>
    <col min="12" max="12" width="18.54296875" style="1" bestFit="1" customWidth="1"/>
    <col min="13" max="14" width="9.1796875" style="1"/>
    <col min="15" max="15" width="15.54296875" style="1" customWidth="1"/>
    <col min="16" max="18" width="9.1796875" style="1"/>
    <col min="19" max="19" width="15.1796875" style="1" customWidth="1"/>
    <col min="20" max="16384" width="9.1796875" style="1"/>
  </cols>
  <sheetData>
    <row r="1" spans="1:12" ht="13" thickBot="1" x14ac:dyDescent="0.3">
      <c r="A1" s="32"/>
      <c r="B1" s="32"/>
      <c r="C1" s="32"/>
      <c r="D1" s="32"/>
      <c r="E1" s="32"/>
      <c r="F1" s="32"/>
      <c r="G1" s="32"/>
      <c r="H1" s="32"/>
      <c r="I1" s="32"/>
      <c r="J1" s="32"/>
      <c r="K1" s="32"/>
    </row>
    <row r="2" spans="1:12" x14ac:dyDescent="0.25">
      <c r="A2" s="34" t="s">
        <v>71</v>
      </c>
      <c r="B2" s="35">
        <f>Prihlaska!F9</f>
        <v>0</v>
      </c>
      <c r="C2" s="36" t="s">
        <v>7</v>
      </c>
      <c r="D2" s="37" t="s">
        <v>14</v>
      </c>
      <c r="E2" s="38"/>
      <c r="F2" s="39" t="s">
        <v>0</v>
      </c>
      <c r="G2" s="40" t="s">
        <v>13</v>
      </c>
      <c r="H2" s="36" t="s">
        <v>8</v>
      </c>
      <c r="I2" s="41" t="s">
        <v>9</v>
      </c>
      <c r="J2" s="42" t="s">
        <v>15</v>
      </c>
      <c r="K2" s="43" t="s">
        <v>41</v>
      </c>
      <c r="L2" s="2"/>
    </row>
    <row r="3" spans="1:12" ht="13.5" customHeight="1" x14ac:dyDescent="0.25">
      <c r="A3" s="44" t="s">
        <v>22</v>
      </c>
      <c r="B3" s="91">
        <f>Prihlaska!D5</f>
        <v>0</v>
      </c>
      <c r="C3" s="45"/>
      <c r="D3" s="46" t="s">
        <v>1</v>
      </c>
      <c r="E3" s="47">
        <f>sazby!L30</f>
        <v>3</v>
      </c>
      <c r="F3" s="48">
        <f>IF(ISERROR(DGET(sazby!$A$1:$C$38,3,G3:H4)),"Vyberte limit plnění!",DGET(sazby!$A$1:$C$38,3,G3:H4))</f>
        <v>3511</v>
      </c>
      <c r="G3" s="49" t="s">
        <v>19</v>
      </c>
      <c r="H3" s="49" t="s">
        <v>20</v>
      </c>
      <c r="I3" s="50"/>
      <c r="J3" s="51"/>
      <c r="K3" s="52"/>
    </row>
    <row r="4" spans="1:12" ht="13.5" customHeight="1" x14ac:dyDescent="0.25">
      <c r="A4" s="53"/>
      <c r="B4" s="54">
        <f>Prihlaska!I5</f>
        <v>0</v>
      </c>
      <c r="C4" s="55"/>
      <c r="D4" s="56"/>
      <c r="E4" s="57"/>
      <c r="F4" s="58"/>
      <c r="G4" s="59">
        <f>E3</f>
        <v>3</v>
      </c>
      <c r="H4" s="60">
        <f>G13</f>
        <v>500000</v>
      </c>
      <c r="I4" s="61"/>
      <c r="J4" s="51"/>
      <c r="K4" s="52"/>
    </row>
    <row r="5" spans="1:12" x14ac:dyDescent="0.25">
      <c r="A5" s="62"/>
      <c r="B5" s="46">
        <f>Prihlaska!I6</f>
        <v>0</v>
      </c>
      <c r="C5" s="55"/>
      <c r="D5" s="56" t="s">
        <v>2</v>
      </c>
      <c r="E5" s="57" t="str">
        <f>IF(sazby!L2=FALSE,"ne","ano")</f>
        <v>ne</v>
      </c>
      <c r="F5" s="58">
        <f>IF(E5="ano",ROUND(F3*0.2,0),0)</f>
        <v>0</v>
      </c>
      <c r="G5" s="63"/>
      <c r="H5" s="64"/>
      <c r="I5" s="50"/>
      <c r="J5" s="51"/>
      <c r="K5" s="52"/>
    </row>
    <row r="6" spans="1:12" x14ac:dyDescent="0.25">
      <c r="A6" s="65" t="s">
        <v>74</v>
      </c>
      <c r="B6" s="66">
        <f>Prihlaska!I7</f>
        <v>0</v>
      </c>
      <c r="C6" s="55"/>
      <c r="D6" s="56" t="s">
        <v>3</v>
      </c>
      <c r="E6" s="57" t="str">
        <f>IF(sazby!L3=FALSE,"ne","ano")</f>
        <v>ne</v>
      </c>
      <c r="F6" s="67">
        <f>IF(E6="ano",ROUND(F3*0.15,0),0)</f>
        <v>0</v>
      </c>
      <c r="G6" s="63"/>
      <c r="H6" s="68" t="s">
        <v>10</v>
      </c>
      <c r="I6" s="61"/>
      <c r="J6" s="51"/>
      <c r="K6" s="69" t="str">
        <f>IF(I3="pololetní",CEILING(#REF!/2,1),"")</f>
        <v/>
      </c>
      <c r="L6" s="2"/>
    </row>
    <row r="7" spans="1:12" x14ac:dyDescent="0.25">
      <c r="A7" s="62"/>
      <c r="B7" s="46">
        <f>Prihlaska!I8</f>
        <v>0</v>
      </c>
      <c r="C7" s="55"/>
      <c r="D7" s="56" t="s">
        <v>4</v>
      </c>
      <c r="E7" s="57" t="str">
        <f>IF(sazby!L4=FALSE,"ne","ano")</f>
        <v>ne</v>
      </c>
      <c r="F7" s="67">
        <f>IF(E7="ano",ROUND(F3*0.1,0),0)</f>
        <v>0</v>
      </c>
      <c r="G7" s="63"/>
      <c r="H7" s="68" t="s">
        <v>11</v>
      </c>
      <c r="I7" s="70"/>
      <c r="J7" s="67"/>
      <c r="K7" s="69" t="str">
        <f>IF(ISNUMBER(K6),#REF!-K6,"")</f>
        <v/>
      </c>
      <c r="L7" s="2"/>
    </row>
    <row r="8" spans="1:12" x14ac:dyDescent="0.25">
      <c r="A8" s="65" t="s">
        <v>23</v>
      </c>
      <c r="B8" s="66">
        <f>Prihlaska!D6</f>
        <v>0</v>
      </c>
      <c r="C8" s="55"/>
      <c r="D8" s="66" t="s">
        <v>16</v>
      </c>
      <c r="E8" s="57" t="str">
        <f>IF(sazby!L5=FALSE,"ne","ano")</f>
        <v>ne</v>
      </c>
      <c r="F8" s="67">
        <f>IF(E8="ano",ROUND(F3*0.1,0),0)</f>
        <v>0</v>
      </c>
      <c r="G8" s="63"/>
      <c r="H8" s="68" t="s">
        <v>12</v>
      </c>
      <c r="I8" s="71"/>
      <c r="J8" s="67"/>
      <c r="K8" s="69" t="str">
        <f>IF(I3="čtvrtletní",CEILING(#REF!/4,1),"")</f>
        <v/>
      </c>
      <c r="L8" s="2"/>
    </row>
    <row r="9" spans="1:12" x14ac:dyDescent="0.25">
      <c r="A9" s="53"/>
      <c r="B9" s="54">
        <f>Prihlaska!D7</f>
        <v>0</v>
      </c>
      <c r="C9" s="55"/>
      <c r="D9" s="66" t="s">
        <v>17</v>
      </c>
      <c r="E9" s="57" t="str">
        <f>IF(sazby!L6=FALSE,"ne","ano")</f>
        <v>ne</v>
      </c>
      <c r="F9" s="67">
        <f>IF(E9="ano",ROUND(F3*0.13,0),0)</f>
        <v>0</v>
      </c>
      <c r="G9" s="88"/>
      <c r="H9" s="89"/>
      <c r="I9" s="72"/>
      <c r="J9" s="73"/>
      <c r="K9" s="69" t="str">
        <f>IF(ISNUMBER(K8),CEILING((#REF!-K8)/3,1),"")</f>
        <v/>
      </c>
      <c r="L9" s="2"/>
    </row>
    <row r="10" spans="1:12" x14ac:dyDescent="0.25">
      <c r="A10" s="62"/>
      <c r="B10" s="46">
        <f>Prihlaska!D8</f>
        <v>0</v>
      </c>
      <c r="C10" s="55"/>
      <c r="D10" s="66" t="s">
        <v>68</v>
      </c>
      <c r="E10" s="73" t="str">
        <f>IF(sazby!L7=FALSE,"ne","ano")</f>
        <v>ne</v>
      </c>
      <c r="F10" s="73">
        <f>IF(E10="ano",ROUND(F3*0.1,0),0)</f>
        <v>0</v>
      </c>
      <c r="G10" s="86"/>
      <c r="H10" s="90" t="s">
        <v>88</v>
      </c>
      <c r="I10" s="72"/>
      <c r="J10" s="73"/>
      <c r="K10" s="69" t="str">
        <f>IF(ISNUMBER(K9),CEILING((#REF!-K8-K9)/2,1),"")</f>
        <v/>
      </c>
      <c r="L10" s="2"/>
    </row>
    <row r="11" spans="1:12" x14ac:dyDescent="0.25">
      <c r="A11" s="65" t="s">
        <v>72</v>
      </c>
      <c r="B11" s="66">
        <f>Prihlaska!H9</f>
        <v>0</v>
      </c>
      <c r="C11" s="55"/>
      <c r="D11" s="56" t="s">
        <v>18</v>
      </c>
      <c r="E11" s="73" t="str">
        <f>INDEX(sazby!I11:I13,sazby!I10)</f>
        <v>ne</v>
      </c>
      <c r="F11" s="67">
        <f>IF(E11=100000,650,IF(E11=500000,3250,0))</f>
        <v>0</v>
      </c>
      <c r="G11" s="87"/>
      <c r="H11" s="84">
        <f>Prihlaska!E10</f>
        <v>0</v>
      </c>
      <c r="I11" s="71"/>
      <c r="J11" s="74"/>
      <c r="K11" s="69" t="str">
        <f>IF(ISNUMBER(K10),#REF!-K8-K9-K10,"")</f>
        <v/>
      </c>
      <c r="L11" s="2"/>
    </row>
    <row r="12" spans="1:12" x14ac:dyDescent="0.25">
      <c r="A12" s="53" t="s">
        <v>73</v>
      </c>
      <c r="B12" s="54">
        <f>Prihlaska!J9</f>
        <v>0</v>
      </c>
      <c r="C12" s="55"/>
      <c r="D12" s="66" t="s">
        <v>80</v>
      </c>
      <c r="E12" s="73" t="str">
        <f>INDEX(sazby!I17:I19,sazby!I16)</f>
        <v>ne</v>
      </c>
      <c r="F12" s="73">
        <f>IF(E12="SR",ROUND(sazby!H23*0.1,0),IF(E12="EU",ROUND(sazby!H23*0.25,0),0))</f>
        <v>0</v>
      </c>
      <c r="G12" s="85"/>
      <c r="H12" s="90" t="s">
        <v>89</v>
      </c>
      <c r="I12" s="71"/>
      <c r="J12" s="74"/>
      <c r="K12" s="69"/>
      <c r="L12" s="2"/>
    </row>
    <row r="13" spans="1:12" ht="13" thickBot="1" x14ac:dyDescent="0.3">
      <c r="A13" s="75"/>
      <c r="B13" s="33"/>
      <c r="C13" s="76" t="str">
        <f>IF(Prihlaska!D33&lt;&gt;"",Prihlaska!D33,"")</f>
        <v/>
      </c>
      <c r="D13" s="77" t="s">
        <v>5</v>
      </c>
      <c r="E13" s="78" t="str">
        <f>IF(Prihlaska!G26&lt;&gt;"",Prihlaska!G26,"ne")</f>
        <v>ne</v>
      </c>
      <c r="F13" s="79">
        <f>IF(E13="ne",0,CEILING((C13-E13)/365,1)*0.05*sazby!H24)</f>
        <v>0</v>
      </c>
      <c r="G13" s="79">
        <f>sazby!L31</f>
        <v>500000</v>
      </c>
      <c r="H13" s="80" t="str">
        <f>INDEX(prijem,sazby!L29,1)</f>
        <v>do 100 000 Kč</v>
      </c>
      <c r="I13" s="81" t="e">
        <f>C13+30</f>
        <v>#VALUE!</v>
      </c>
      <c r="J13" s="82"/>
      <c r="K13" s="83">
        <f>sazby!H25</f>
        <v>3511</v>
      </c>
      <c r="L13" s="14"/>
    </row>
    <row r="14" spans="1:12" x14ac:dyDescent="0.25">
      <c r="A14" s="32"/>
      <c r="B14" s="32"/>
      <c r="C14" s="32"/>
      <c r="D14" s="32"/>
      <c r="E14" s="32"/>
      <c r="F14" s="32"/>
      <c r="G14" s="32"/>
      <c r="H14" s="32"/>
      <c r="I14" s="32"/>
      <c r="J14" s="32"/>
      <c r="K14" s="32"/>
    </row>
    <row r="15" spans="1:12" x14ac:dyDescent="0.25">
      <c r="A15" s="32"/>
      <c r="B15" s="32"/>
      <c r="C15" s="32"/>
      <c r="D15" s="32"/>
      <c r="E15" s="32"/>
      <c r="F15" s="32"/>
      <c r="G15" s="32"/>
      <c r="H15" s="32"/>
      <c r="I15" s="32"/>
      <c r="J15" s="32"/>
      <c r="K15" s="32"/>
    </row>
    <row r="16" spans="1:12" x14ac:dyDescent="0.25">
      <c r="A16" s="32"/>
      <c r="B16" s="32"/>
      <c r="C16" s="32"/>
      <c r="D16" s="32"/>
      <c r="E16" s="32"/>
      <c r="F16" s="32"/>
      <c r="G16" s="32"/>
      <c r="H16" s="32"/>
      <c r="I16" s="32"/>
      <c r="J16" s="32"/>
      <c r="K16" s="32"/>
    </row>
    <row r="17" spans="1:12" x14ac:dyDescent="0.25">
      <c r="A17" s="32"/>
      <c r="B17" s="32"/>
      <c r="C17" s="32"/>
      <c r="D17" s="32"/>
      <c r="E17" s="32"/>
      <c r="F17" s="32"/>
      <c r="G17" s="32"/>
      <c r="H17" s="32"/>
      <c r="I17" s="32"/>
      <c r="J17" s="32"/>
      <c r="K17" s="32"/>
    </row>
    <row r="18" spans="1:12" x14ac:dyDescent="0.25">
      <c r="A18" s="32"/>
      <c r="B18" s="32"/>
      <c r="C18" s="32"/>
      <c r="D18" s="32"/>
      <c r="E18" s="32"/>
      <c r="F18" s="32"/>
      <c r="G18" s="32"/>
      <c r="H18" s="32"/>
      <c r="I18" s="32"/>
      <c r="J18" s="32"/>
      <c r="K18" s="32"/>
    </row>
    <row r="19" spans="1:12" x14ac:dyDescent="0.25">
      <c r="A19" s="32"/>
      <c r="B19" s="32"/>
      <c r="C19" s="32"/>
      <c r="D19" s="32"/>
      <c r="E19" s="32"/>
      <c r="F19" s="32"/>
      <c r="G19" s="32"/>
      <c r="H19" s="32"/>
      <c r="I19" s="32"/>
      <c r="J19" s="32"/>
      <c r="K19" s="32"/>
    </row>
    <row r="20" spans="1:12" x14ac:dyDescent="0.25">
      <c r="A20" s="32"/>
      <c r="B20" s="32"/>
      <c r="C20" s="32"/>
      <c r="D20" s="32"/>
      <c r="E20" s="32"/>
      <c r="F20" s="32"/>
      <c r="G20" s="32"/>
      <c r="H20" s="32"/>
      <c r="I20" s="32"/>
      <c r="J20" s="32"/>
      <c r="K20" s="32"/>
    </row>
    <row r="21" spans="1:12" x14ac:dyDescent="0.25">
      <c r="A21" s="32"/>
      <c r="B21" s="32"/>
      <c r="C21" s="32"/>
      <c r="D21" s="32"/>
      <c r="E21" s="32"/>
      <c r="F21" s="32"/>
      <c r="G21" s="32"/>
      <c r="H21" s="32"/>
      <c r="I21" s="32"/>
      <c r="J21" s="32"/>
      <c r="K21" s="32"/>
    </row>
    <row r="22" spans="1:12" ht="13.5" customHeight="1" x14ac:dyDescent="0.25"/>
    <row r="25" spans="1:12" x14ac:dyDescent="0.25">
      <c r="K25" s="15"/>
      <c r="L25" s="2"/>
    </row>
    <row r="26" spans="1:12" x14ac:dyDescent="0.25">
      <c r="K26" s="15"/>
      <c r="L26" s="2"/>
    </row>
    <row r="27" spans="1:12" x14ac:dyDescent="0.25">
      <c r="K27" s="15"/>
      <c r="L27" s="2"/>
    </row>
  </sheetData>
  <sheetProtection password="CAB5" sheet="1"/>
  <phoneticPr fontId="3" type="noConversion"/>
  <pageMargins left="0.78740157499999996" right="0.78740157499999996" top="0.984251969" bottom="0.984251969" header="0.4921259845" footer="0.492125984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7"/>
  <dimension ref="A1:R38"/>
  <sheetViews>
    <sheetView workbookViewId="0">
      <selection activeCell="I36" sqref="I36"/>
    </sheetView>
  </sheetViews>
  <sheetFormatPr defaultColWidth="9.1796875" defaultRowHeight="12.5" x14ac:dyDescent="0.25"/>
  <cols>
    <col min="1" max="1" width="9.1796875" style="1"/>
    <col min="2" max="2" width="11.1796875" style="3" bestFit="1" customWidth="1"/>
    <col min="3" max="5" width="9.1796875" style="1"/>
    <col min="6" max="6" width="14.1796875" style="3" bestFit="1" customWidth="1"/>
    <col min="7" max="7" width="9.1796875" style="1"/>
    <col min="8" max="8" width="26.1796875" style="1" bestFit="1" customWidth="1"/>
    <col min="9" max="9" width="18.54296875" style="1" bestFit="1" customWidth="1"/>
    <col min="10" max="11" width="9.1796875" style="1"/>
    <col min="12" max="12" width="11.453125" style="1" bestFit="1" customWidth="1"/>
    <col min="13" max="13" width="9.1796875" style="1"/>
    <col min="14" max="14" width="33.54296875" style="1" bestFit="1" customWidth="1"/>
    <col min="15" max="17" width="13.1796875" style="4" bestFit="1" customWidth="1"/>
    <col min="18" max="18" width="11.1796875" style="1" bestFit="1" customWidth="1"/>
    <col min="19" max="16384" width="9.1796875" style="1"/>
  </cols>
  <sheetData>
    <row r="1" spans="1:18" x14ac:dyDescent="0.25">
      <c r="A1" s="1" t="s">
        <v>19</v>
      </c>
      <c r="B1" s="3" t="s">
        <v>20</v>
      </c>
      <c r="C1" s="1" t="s">
        <v>0</v>
      </c>
      <c r="D1" s="1" t="s">
        <v>42</v>
      </c>
      <c r="H1" s="1" t="s">
        <v>9</v>
      </c>
      <c r="I1" s="1" t="s">
        <v>21</v>
      </c>
      <c r="K1" s="1" t="s">
        <v>26</v>
      </c>
      <c r="N1" s="3" t="s">
        <v>42</v>
      </c>
      <c r="O1" s="1">
        <v>1</v>
      </c>
      <c r="P1" s="1">
        <v>2</v>
      </c>
      <c r="Q1" s="1">
        <v>3</v>
      </c>
      <c r="R1" s="1">
        <v>4</v>
      </c>
    </row>
    <row r="2" spans="1:18" x14ac:dyDescent="0.25">
      <c r="A2" s="1">
        <v>1</v>
      </c>
      <c r="B2" s="3">
        <v>500000</v>
      </c>
      <c r="C2" s="1">
        <v>4827</v>
      </c>
      <c r="F2" s="4"/>
      <c r="H2" s="1" t="s">
        <v>10</v>
      </c>
      <c r="I2" s="1">
        <v>1</v>
      </c>
      <c r="K2" s="1" t="s">
        <v>27</v>
      </c>
      <c r="L2" s="7" t="b">
        <v>0</v>
      </c>
      <c r="M2" s="1">
        <v>1</v>
      </c>
      <c r="N2" s="3" t="s">
        <v>44</v>
      </c>
      <c r="Q2" s="4">
        <v>500000</v>
      </c>
      <c r="R2" s="4"/>
    </row>
    <row r="3" spans="1:18" x14ac:dyDescent="0.25">
      <c r="A3" s="1">
        <v>1</v>
      </c>
      <c r="B3" s="3">
        <v>1000000</v>
      </c>
      <c r="C3" s="1">
        <v>8907</v>
      </c>
      <c r="F3" s="4"/>
      <c r="H3" s="1" t="s">
        <v>11</v>
      </c>
      <c r="I3" s="1">
        <v>1</v>
      </c>
      <c r="K3" s="1" t="s">
        <v>28</v>
      </c>
      <c r="L3" s="7" t="b">
        <v>0</v>
      </c>
      <c r="M3" s="1">
        <v>2</v>
      </c>
      <c r="N3" s="3" t="s">
        <v>45</v>
      </c>
      <c r="Q3" s="4">
        <v>1000000</v>
      </c>
    </row>
    <row r="4" spans="1:18" x14ac:dyDescent="0.25">
      <c r="A4" s="1">
        <v>1</v>
      </c>
      <c r="B4" s="3">
        <v>2000000</v>
      </c>
      <c r="C4" s="1">
        <v>11935</v>
      </c>
      <c r="F4" s="4"/>
      <c r="H4" s="1" t="s">
        <v>12</v>
      </c>
      <c r="I4" s="1">
        <v>1</v>
      </c>
      <c r="K4" s="1" t="s">
        <v>29</v>
      </c>
      <c r="L4" s="7" t="b">
        <v>0</v>
      </c>
      <c r="M4" s="1">
        <v>3</v>
      </c>
      <c r="N4" s="1" t="s">
        <v>47</v>
      </c>
      <c r="P4" s="4">
        <v>500000</v>
      </c>
      <c r="R4" s="4"/>
    </row>
    <row r="5" spans="1:18" x14ac:dyDescent="0.25">
      <c r="A5" s="1">
        <v>1</v>
      </c>
      <c r="B5" s="3">
        <v>3000000</v>
      </c>
      <c r="C5" s="1">
        <v>17551</v>
      </c>
      <c r="F5" s="4"/>
      <c r="K5" s="1" t="s">
        <v>30</v>
      </c>
      <c r="L5" s="7" t="b">
        <v>0</v>
      </c>
      <c r="M5" s="1">
        <v>4</v>
      </c>
      <c r="N5" s="1" t="s">
        <v>84</v>
      </c>
      <c r="O5" s="4">
        <v>500000</v>
      </c>
      <c r="R5" s="4"/>
    </row>
    <row r="6" spans="1:18" x14ac:dyDescent="0.25">
      <c r="A6" s="1">
        <v>1</v>
      </c>
      <c r="B6" s="3">
        <v>4000000</v>
      </c>
      <c r="C6" s="1">
        <v>21939</v>
      </c>
      <c r="F6" s="4"/>
      <c r="K6" s="1" t="s">
        <v>31</v>
      </c>
      <c r="L6" s="7" t="b">
        <v>0</v>
      </c>
      <c r="M6" s="1">
        <v>5</v>
      </c>
      <c r="N6" s="3" t="s">
        <v>46</v>
      </c>
      <c r="Q6" s="4">
        <v>2000000</v>
      </c>
      <c r="R6" s="4"/>
    </row>
    <row r="7" spans="1:18" x14ac:dyDescent="0.25">
      <c r="A7" s="1">
        <v>1</v>
      </c>
      <c r="B7" s="3">
        <v>5000000</v>
      </c>
      <c r="C7" s="1">
        <v>25230</v>
      </c>
      <c r="F7" s="4"/>
      <c r="K7" s="1" t="s">
        <v>32</v>
      </c>
      <c r="L7" s="7" t="b">
        <v>0</v>
      </c>
      <c r="M7" s="1">
        <v>6</v>
      </c>
      <c r="N7" s="1" t="s">
        <v>48</v>
      </c>
      <c r="P7" s="4">
        <v>1000000</v>
      </c>
      <c r="R7" s="4"/>
    </row>
    <row r="8" spans="1:18" x14ac:dyDescent="0.25">
      <c r="A8" s="1">
        <v>1</v>
      </c>
      <c r="B8" s="3">
        <v>7000000</v>
      </c>
      <c r="C8" s="1">
        <v>33941</v>
      </c>
      <c r="F8" s="4"/>
      <c r="K8" s="1" t="s">
        <v>69</v>
      </c>
      <c r="L8" s="7" t="b">
        <v>0</v>
      </c>
      <c r="M8" s="1">
        <v>7</v>
      </c>
      <c r="N8" s="1" t="s">
        <v>49</v>
      </c>
      <c r="O8" s="4">
        <v>1000000</v>
      </c>
      <c r="P8" s="4">
        <v>2000000</v>
      </c>
      <c r="Q8" s="4">
        <v>4000000</v>
      </c>
      <c r="R8" s="4"/>
    </row>
    <row r="9" spans="1:18" x14ac:dyDescent="0.25">
      <c r="A9" s="1">
        <v>1</v>
      </c>
      <c r="B9" s="3">
        <v>10000000</v>
      </c>
      <c r="C9" s="1">
        <v>42376</v>
      </c>
      <c r="F9" s="4"/>
      <c r="K9" s="1" t="s">
        <v>70</v>
      </c>
      <c r="L9" s="7" t="b">
        <v>0</v>
      </c>
      <c r="M9" s="1">
        <v>8</v>
      </c>
      <c r="N9" s="1" t="s">
        <v>50</v>
      </c>
      <c r="O9" s="4">
        <v>2000000</v>
      </c>
      <c r="P9" s="4">
        <v>3000000</v>
      </c>
      <c r="Q9" s="4">
        <v>7000000</v>
      </c>
      <c r="R9" s="4"/>
    </row>
    <row r="10" spans="1:18" x14ac:dyDescent="0.25">
      <c r="A10" s="1">
        <v>1</v>
      </c>
      <c r="B10" s="3">
        <v>15000000</v>
      </c>
      <c r="C10" s="1">
        <v>69079</v>
      </c>
      <c r="F10" s="4"/>
      <c r="H10" s="1" t="s">
        <v>33</v>
      </c>
      <c r="I10" s="7">
        <v>1</v>
      </c>
      <c r="M10" s="1">
        <v>9</v>
      </c>
      <c r="N10" s="1" t="s">
        <v>51</v>
      </c>
      <c r="O10" s="4">
        <v>3000000</v>
      </c>
      <c r="P10" s="4">
        <v>5000000</v>
      </c>
      <c r="Q10" s="4">
        <v>10000000</v>
      </c>
      <c r="R10" s="4"/>
    </row>
    <row r="11" spans="1:18" x14ac:dyDescent="0.25">
      <c r="A11" s="1">
        <v>1</v>
      </c>
      <c r="B11" s="3">
        <v>20000000</v>
      </c>
      <c r="C11" s="1">
        <v>84587</v>
      </c>
      <c r="F11" s="4"/>
      <c r="H11" s="1" t="s">
        <v>34</v>
      </c>
      <c r="I11" s="1" t="s">
        <v>6</v>
      </c>
      <c r="M11" s="1">
        <v>10</v>
      </c>
      <c r="N11" s="1" t="s">
        <v>52</v>
      </c>
      <c r="O11" s="4">
        <v>4000000</v>
      </c>
      <c r="P11" s="4">
        <v>7000000</v>
      </c>
      <c r="Q11" s="4">
        <v>15000000</v>
      </c>
      <c r="R11" s="4"/>
    </row>
    <row r="12" spans="1:18" x14ac:dyDescent="0.25">
      <c r="A12" s="1">
        <v>2</v>
      </c>
      <c r="B12" s="3">
        <v>500000</v>
      </c>
      <c r="C12" s="1">
        <v>4388</v>
      </c>
      <c r="F12" s="4"/>
      <c r="H12" s="5" t="s">
        <v>35</v>
      </c>
      <c r="I12" s="1">
        <v>100000</v>
      </c>
      <c r="M12" s="1">
        <v>11</v>
      </c>
      <c r="N12" s="1" t="s">
        <v>53</v>
      </c>
      <c r="O12" s="4">
        <v>5000000</v>
      </c>
      <c r="P12" s="4">
        <v>10000000</v>
      </c>
      <c r="Q12" s="4">
        <v>20000000</v>
      </c>
      <c r="R12" s="4"/>
    </row>
    <row r="13" spans="1:18" x14ac:dyDescent="0.25">
      <c r="A13" s="1">
        <v>2</v>
      </c>
      <c r="B13" s="3">
        <v>1000000</v>
      </c>
      <c r="C13" s="1">
        <v>6700</v>
      </c>
      <c r="F13" s="4"/>
      <c r="H13" s="5" t="s">
        <v>36</v>
      </c>
      <c r="I13" s="1">
        <v>500000</v>
      </c>
      <c r="M13" s="1">
        <v>12</v>
      </c>
      <c r="N13" s="1" t="s">
        <v>54</v>
      </c>
      <c r="O13" s="4">
        <v>7000000</v>
      </c>
      <c r="P13" s="4">
        <v>15000000</v>
      </c>
      <c r="Q13" s="4">
        <v>30000000</v>
      </c>
      <c r="R13" s="4"/>
    </row>
    <row r="14" spans="1:18" x14ac:dyDescent="0.25">
      <c r="A14" s="1">
        <v>2</v>
      </c>
      <c r="B14" s="3">
        <v>2000000</v>
      </c>
      <c r="C14" s="1">
        <v>9946</v>
      </c>
      <c r="F14" s="4"/>
      <c r="M14" s="1">
        <v>13</v>
      </c>
      <c r="N14" s="1" t="s">
        <v>90</v>
      </c>
      <c r="Q14" s="4">
        <v>40000000</v>
      </c>
    </row>
    <row r="15" spans="1:18" x14ac:dyDescent="0.25">
      <c r="A15" s="1">
        <v>2</v>
      </c>
      <c r="B15" s="3">
        <v>3000000</v>
      </c>
      <c r="C15" s="1">
        <v>14041</v>
      </c>
      <c r="F15" s="4"/>
      <c r="M15" s="1">
        <v>14</v>
      </c>
      <c r="N15" s="1" t="s">
        <v>55</v>
      </c>
      <c r="O15" s="4">
        <v>10000000</v>
      </c>
      <c r="P15" s="4">
        <v>20000000</v>
      </c>
      <c r="R15" s="4"/>
    </row>
    <row r="16" spans="1:18" x14ac:dyDescent="0.25">
      <c r="A16" s="1">
        <v>2</v>
      </c>
      <c r="B16" s="3">
        <v>5000000</v>
      </c>
      <c r="C16" s="1">
        <v>25230</v>
      </c>
      <c r="F16" s="4"/>
      <c r="H16" s="1" t="s">
        <v>77</v>
      </c>
      <c r="I16" s="7">
        <v>1</v>
      </c>
      <c r="M16" s="1">
        <v>15</v>
      </c>
      <c r="N16" s="1" t="s">
        <v>56</v>
      </c>
      <c r="O16" s="4">
        <v>15000000</v>
      </c>
      <c r="P16" s="4">
        <v>30000000</v>
      </c>
      <c r="R16" s="4"/>
    </row>
    <row r="17" spans="1:18" x14ac:dyDescent="0.25">
      <c r="A17" s="1">
        <v>2</v>
      </c>
      <c r="B17" s="3">
        <v>7000000</v>
      </c>
      <c r="C17" s="1">
        <v>27643</v>
      </c>
      <c r="F17" s="4"/>
      <c r="H17" s="1" t="s">
        <v>34</v>
      </c>
      <c r="I17" s="1" t="s">
        <v>6</v>
      </c>
      <c r="M17" s="1">
        <v>16</v>
      </c>
      <c r="N17" s="1" t="s">
        <v>57</v>
      </c>
      <c r="O17" s="4">
        <v>20000000</v>
      </c>
      <c r="P17" s="4">
        <v>40000000</v>
      </c>
      <c r="R17" s="4"/>
    </row>
    <row r="18" spans="1:18" x14ac:dyDescent="0.25">
      <c r="A18" s="1">
        <v>2</v>
      </c>
      <c r="B18" s="3">
        <v>10000000</v>
      </c>
      <c r="C18" s="1">
        <v>34514</v>
      </c>
      <c r="F18" s="4"/>
      <c r="H18" s="1" t="s">
        <v>75</v>
      </c>
      <c r="I18" s="1" t="s">
        <v>78</v>
      </c>
      <c r="M18" s="1">
        <v>17</v>
      </c>
      <c r="N18" s="1" t="s">
        <v>62</v>
      </c>
      <c r="R18" s="3">
        <v>50000000</v>
      </c>
    </row>
    <row r="19" spans="1:18" x14ac:dyDescent="0.25">
      <c r="A19" s="1">
        <v>2</v>
      </c>
      <c r="B19" s="3">
        <v>15000000</v>
      </c>
      <c r="C19" s="1">
        <v>63396</v>
      </c>
      <c r="F19" s="4"/>
      <c r="H19" s="1" t="s">
        <v>76</v>
      </c>
      <c r="I19" s="1" t="s">
        <v>79</v>
      </c>
      <c r="M19" s="1">
        <v>18</v>
      </c>
      <c r="N19" s="1" t="s">
        <v>64</v>
      </c>
      <c r="R19" s="3">
        <v>60000000</v>
      </c>
    </row>
    <row r="20" spans="1:18" x14ac:dyDescent="0.25">
      <c r="A20" s="1">
        <v>2</v>
      </c>
      <c r="B20" s="3">
        <v>20000000</v>
      </c>
      <c r="C20" s="1">
        <v>77621</v>
      </c>
      <c r="M20" s="1">
        <v>19</v>
      </c>
      <c r="N20" s="1" t="s">
        <v>65</v>
      </c>
      <c r="R20" s="3">
        <v>70000000</v>
      </c>
    </row>
    <row r="21" spans="1:18" x14ac:dyDescent="0.25">
      <c r="A21" s="1">
        <v>2</v>
      </c>
      <c r="B21" s="3">
        <v>30000000</v>
      </c>
      <c r="C21" s="1">
        <v>105439</v>
      </c>
      <c r="M21" s="1">
        <v>20</v>
      </c>
      <c r="N21" s="1" t="s">
        <v>66</v>
      </c>
      <c r="R21" s="3">
        <v>80000000</v>
      </c>
    </row>
    <row r="22" spans="1:18" x14ac:dyDescent="0.25">
      <c r="A22" s="1">
        <v>2</v>
      </c>
      <c r="B22" s="3">
        <v>40000000</v>
      </c>
      <c r="C22" s="1">
        <v>115969</v>
      </c>
      <c r="H22" s="1" t="s">
        <v>41</v>
      </c>
      <c r="K22" s="6"/>
      <c r="L22" s="6"/>
      <c r="M22" s="1">
        <v>21</v>
      </c>
      <c r="N22" s="1" t="s">
        <v>67</v>
      </c>
      <c r="R22" s="3">
        <v>90000000</v>
      </c>
    </row>
    <row r="23" spans="1:18" x14ac:dyDescent="0.25">
      <c r="A23" s="1">
        <v>3</v>
      </c>
      <c r="B23" s="3">
        <v>500000</v>
      </c>
      <c r="C23" s="1">
        <v>3511</v>
      </c>
      <c r="H23" s="13">
        <f>SUM(Připojištění!F3:F11)</f>
        <v>3511</v>
      </c>
      <c r="I23" s="2" t="s">
        <v>81</v>
      </c>
      <c r="M23" s="1">
        <v>22</v>
      </c>
      <c r="N23" s="1" t="s">
        <v>63</v>
      </c>
      <c r="R23" s="3">
        <v>100000000</v>
      </c>
    </row>
    <row r="24" spans="1:18" x14ac:dyDescent="0.25">
      <c r="A24" s="1">
        <v>3</v>
      </c>
      <c r="B24" s="3">
        <v>1000000</v>
      </c>
      <c r="C24" s="1">
        <v>6362</v>
      </c>
      <c r="H24" s="13">
        <f>Připojištění!F12+sazby!H23</f>
        <v>3511</v>
      </c>
      <c r="I24" s="2" t="s">
        <v>82</v>
      </c>
    </row>
    <row r="25" spans="1:18" x14ac:dyDescent="0.25">
      <c r="A25" s="1">
        <v>3</v>
      </c>
      <c r="B25" s="3">
        <v>2000000</v>
      </c>
      <c r="C25" s="1">
        <v>8204</v>
      </c>
      <c r="H25" s="13">
        <f>IF(ISERROR(H24+Připojištění!F13),"Zvolte limit plnění!",(H24+Připojištění!F13))</f>
        <v>3511</v>
      </c>
      <c r="I25" s="2" t="s">
        <v>83</v>
      </c>
    </row>
    <row r="26" spans="1:18" x14ac:dyDescent="0.25">
      <c r="A26" s="1">
        <v>3</v>
      </c>
      <c r="B26" s="3">
        <v>4000000</v>
      </c>
      <c r="C26" s="1">
        <v>14041</v>
      </c>
    </row>
    <row r="27" spans="1:18" x14ac:dyDescent="0.25">
      <c r="A27" s="1">
        <v>3</v>
      </c>
      <c r="B27" s="3">
        <v>7000000</v>
      </c>
      <c r="C27" s="1">
        <v>24572</v>
      </c>
    </row>
    <row r="28" spans="1:18" x14ac:dyDescent="0.25">
      <c r="A28" s="1">
        <v>3</v>
      </c>
      <c r="B28" s="3">
        <v>10000000</v>
      </c>
      <c r="C28" s="1">
        <v>38349</v>
      </c>
      <c r="O28" s="4" t="s">
        <v>43</v>
      </c>
    </row>
    <row r="29" spans="1:18" x14ac:dyDescent="0.25">
      <c r="A29" s="1">
        <v>3</v>
      </c>
      <c r="B29" s="3">
        <v>15000000</v>
      </c>
      <c r="C29" s="1">
        <v>54180</v>
      </c>
      <c r="K29" s="1" t="s">
        <v>42</v>
      </c>
      <c r="L29" s="10">
        <v>1</v>
      </c>
      <c r="N29" s="4"/>
      <c r="O29" s="1">
        <v>1</v>
      </c>
      <c r="P29" s="4" t="s">
        <v>58</v>
      </c>
    </row>
    <row r="30" spans="1:18" x14ac:dyDescent="0.25">
      <c r="A30" s="1">
        <v>3</v>
      </c>
      <c r="B30" s="3">
        <v>20000000</v>
      </c>
      <c r="C30" s="1">
        <v>66343</v>
      </c>
      <c r="K30" s="1" t="s">
        <v>43</v>
      </c>
      <c r="L30" s="7">
        <v>3</v>
      </c>
      <c r="N30" s="4"/>
      <c r="O30" s="1">
        <v>2</v>
      </c>
      <c r="P30" s="4" t="s">
        <v>59</v>
      </c>
    </row>
    <row r="31" spans="1:18" x14ac:dyDescent="0.25">
      <c r="A31" s="1">
        <v>3</v>
      </c>
      <c r="B31" s="3">
        <v>30000000</v>
      </c>
      <c r="C31" s="1">
        <v>101533</v>
      </c>
      <c r="H31" s="1" t="s">
        <v>86</v>
      </c>
      <c r="K31" s="1" t="s">
        <v>61</v>
      </c>
      <c r="L31" s="7">
        <f>IF(INDEX(O2:R23,L29,L30)&lt;&gt;0,INDEX(O2:R23,L29,L30),"Zvolte limit plnění!")</f>
        <v>500000</v>
      </c>
      <c r="N31" s="4"/>
      <c r="O31" s="1">
        <v>3</v>
      </c>
      <c r="P31" s="4" t="s">
        <v>91</v>
      </c>
    </row>
    <row r="32" spans="1:18" x14ac:dyDescent="0.25">
      <c r="A32" s="1">
        <v>3</v>
      </c>
      <c r="B32" s="3">
        <v>40000000</v>
      </c>
      <c r="C32" s="1">
        <v>111800</v>
      </c>
      <c r="N32" s="4"/>
      <c r="O32" s="1">
        <v>4</v>
      </c>
      <c r="P32" s="4" t="s">
        <v>60</v>
      </c>
    </row>
    <row r="33" spans="1:15" x14ac:dyDescent="0.25">
      <c r="A33" s="1">
        <v>4</v>
      </c>
      <c r="B33" s="3">
        <v>50000000</v>
      </c>
      <c r="C33" s="1">
        <v>134757</v>
      </c>
      <c r="O33" s="11" t="str">
        <f>IF(INDEX($O$2:$R$23,$L$29,1)&lt;&gt;0,P29,"")</f>
        <v/>
      </c>
    </row>
    <row r="34" spans="1:15" x14ac:dyDescent="0.25">
      <c r="A34" s="1">
        <v>4</v>
      </c>
      <c r="B34" s="3">
        <v>60000000</v>
      </c>
      <c r="C34" s="1">
        <v>143185</v>
      </c>
      <c r="H34" s="1">
        <v>2023</v>
      </c>
      <c r="O34" s="11" t="str">
        <f>IF(INDEX($O$2:$R$23,$L$29,2)&lt;&gt;0,P30,"")</f>
        <v/>
      </c>
    </row>
    <row r="35" spans="1:15" x14ac:dyDescent="0.25">
      <c r="A35" s="1">
        <v>4</v>
      </c>
      <c r="B35" s="3">
        <v>70000000</v>
      </c>
      <c r="C35" s="1">
        <v>150484</v>
      </c>
      <c r="H35" s="1">
        <v>2024</v>
      </c>
      <c r="O35" s="11" t="str">
        <f>IF(INDEX($O$2:$R$23,$L$29,3)&lt;&gt;0,P31,"")</f>
        <v>Pětinásobek příjmů, minimálně 500 000,- Kč</v>
      </c>
    </row>
    <row r="36" spans="1:15" x14ac:dyDescent="0.25">
      <c r="A36" s="1">
        <v>4</v>
      </c>
      <c r="B36" s="3">
        <v>80000000</v>
      </c>
      <c r="C36" s="1">
        <v>158344</v>
      </c>
      <c r="H36" s="106" t="s">
        <v>130</v>
      </c>
      <c r="O36" s="11" t="str">
        <f>IF(INDEX($O$2:$R$23,$L$29,4)&lt;&gt;0,P32,"")</f>
        <v/>
      </c>
    </row>
    <row r="37" spans="1:15" x14ac:dyDescent="0.25">
      <c r="A37" s="1">
        <v>4</v>
      </c>
      <c r="B37" s="3">
        <v>90000000</v>
      </c>
      <c r="C37" s="1">
        <v>166206</v>
      </c>
    </row>
    <row r="38" spans="1:15" x14ac:dyDescent="0.25">
      <c r="A38" s="1">
        <v>4</v>
      </c>
      <c r="B38" s="3">
        <v>100000000</v>
      </c>
      <c r="C38" s="1">
        <v>174349</v>
      </c>
    </row>
  </sheetData>
  <sheetProtection selectLockedCells="1" selectUnlockedCells="1"/>
  <phoneticPr fontId="3" type="noConversion"/>
  <pageMargins left="0.78740157499999996" right="0.78740157499999996" top="0.984251969" bottom="0.984251969" header="0.4921259845" footer="0.4921259845"/>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8</vt:i4>
      </vt:variant>
    </vt:vector>
  </HeadingPairs>
  <TitlesOfParts>
    <vt:vector size="12" baseType="lpstr">
      <vt:lpstr>Prihlaska</vt:lpstr>
      <vt:lpstr>udrz_poj</vt:lpstr>
      <vt:lpstr>Připojištění</vt:lpstr>
      <vt:lpstr>sazby</vt:lpstr>
      <vt:lpstr>combo_varianty</vt:lpstr>
      <vt:lpstr>kryti</vt:lpstr>
      <vt:lpstr>limit_veci</vt:lpstr>
      <vt:lpstr>limity</vt:lpstr>
      <vt:lpstr>Prihlaska!Oblast_tisku</vt:lpstr>
      <vt:lpstr>prijem</vt:lpstr>
      <vt:lpstr>splatnost</vt:lpstr>
      <vt:lpstr>varianty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zeman</dc:creator>
  <cp:lastModifiedBy>Kadeřábková Alice</cp:lastModifiedBy>
  <cp:lastPrinted>2014-09-26T14:12:27Z</cp:lastPrinted>
  <dcterms:created xsi:type="dcterms:W3CDTF">2001-09-24T11:34:43Z</dcterms:created>
  <dcterms:modified xsi:type="dcterms:W3CDTF">2024-09-25T09:58:52Z</dcterms:modified>
</cp:coreProperties>
</file>